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23250" windowHeight="1272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D16" i="1"/>
  <c r="O4" i="1" l="1"/>
  <c r="N4" i="1"/>
  <c r="M4" i="1"/>
  <c r="L4" i="1"/>
  <c r="K4" i="1"/>
  <c r="J4" i="1"/>
  <c r="I4" i="1"/>
  <c r="H4" i="1"/>
  <c r="G4" i="1"/>
  <c r="F4" i="1"/>
  <c r="E4" i="1"/>
  <c r="D4" i="1"/>
  <c r="P61" i="1" l="1"/>
  <c r="P60" i="1"/>
  <c r="P59" i="1"/>
  <c r="P58" i="1"/>
  <c r="P57" i="1"/>
  <c r="P56" i="1"/>
  <c r="C17" i="1" l="1"/>
  <c r="C53" i="1" s="1"/>
  <c r="D7" i="1" l="1"/>
  <c r="D17" i="1" s="1"/>
  <c r="E16" i="1" l="1"/>
  <c r="D37" i="2" l="1"/>
  <c r="P10" i="1" l="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P51" i="1" l="1"/>
  <c r="D45" i="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<sst xmlns="http://schemas.openxmlformats.org/spreadsheetml/2006/main" count="128" uniqueCount="81">
  <si>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</si>
  <si>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</si>
  <si>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</si>
  <si>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</si>
  <si>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</si>
  <si>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</si>
  <si>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</si>
  <si>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</si>
  <si>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</si>
  <si>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</si>
  <si>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</si>
  <si>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</si>
  <si>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</si>
  <si>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</si>
  <si>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</si>
  <si>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</si>
  <si>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</si>
  <si>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</si>
  <si>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</si>
  <si>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</si>
  <si>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</si>
  <si>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</si>
  <si>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</si>
  <si>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</si>
  <si>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</si>
  <si>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</si>
  <si>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</si>
  <si>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</si>
  <si>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</si>
  <si>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</si>
  <si>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</si>
  <si>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</si>
  <si>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</si>
  <si>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</si>
  <si>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</si>
  <si>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</si>
  <si>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</si>
  <si>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</si>
  <si>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</si>
  <si>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</si>
  <si>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</si>
  <si>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</si>
  <si>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</si>
  <si>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</si>
  <si>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</si>
  <si>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</si>
  <si>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</si>
  <si>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</si>
  <si>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</si>
  <si>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</si>
  <si>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</si>
  <si>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</si>
  <si>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</si>
  <si>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</si>
  <si>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Company Name</t>
  </si>
  <si>
    <t>Jan-18</t>
  </si>
  <si>
    <t>Feb-18</t>
  </si>
  <si>
    <t>Mar-18</t>
  </si>
  <si>
    <t>Apr-18</t>
  </si>
  <si>
    <t>May-18</t>
  </si>
  <si>
    <t>Jun-18</t>
  </si>
  <si>
    <t>Jul-18</t>
  </si>
  <si>
    <t>Aug-18</t>
  </si>
  <si>
    <t>Sep-18</t>
  </si>
  <si>
    <t>Oct-18</t>
  </si>
  <si>
    <t>Nov-18</t>
  </si>
  <si>
    <t>Dec-18</t>
  </si>
  <si>
    <t xml:space="preserve"> </t>
  </si>
  <si>
    <t>Combination chart showing Cash on Hand Minimum Alert and Cash Flow Projection is in this cell.</t>
  </si>
  <si>
    <t>Month 1</t>
  </si>
  <si>
    <t>Month 2</t>
  </si>
  <si>
    <t>Month 3</t>
  </si>
  <si>
    <t>Month 4</t>
  </si>
  <si>
    <t>Month 5</t>
  </si>
  <si>
    <t>Month 6</t>
  </si>
  <si>
    <t>Month 7</t>
  </si>
  <si>
    <t>Month 8</t>
  </si>
  <si>
    <t>Month 9</t>
  </si>
  <si>
    <t>Month 10</t>
  </si>
  <si>
    <t>Month 11</t>
  </si>
  <si>
    <t>Month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</si>
</sst>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mm"/>
    <numFmt numFmtId="165" formatCode="&quot;$&quot;#,##0"/>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wrapText="1"/>
    </xf>
    <xf numFmtId="44" fontId="1" fillId="0" borderId="0" applyFont="0" applyFill="0" applyBorder="0" applyAlignment="0" applyProtection="0"/>
  </cellStyleXfs>
  <cellXfs count="77">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3" borderId="19" xfId="0" applyNumberFormat="1" applyFont="1" applyFill="1" applyBorder="1">
      <alignment wrapText="1"/>
    </xf>
    <xf numFmtId="3" fontId="3" fillId="2" borderId="20" xfId="0" applyNumberFormat="1" applyFont="1" applyFill="1" applyBorder="1">
      <alignment wrapText="1"/>
    </xf>
    <xf numFmtId="3" fontId="3" fillId="0" borderId="20" xfId="0" applyNumberFormat="1" applyFont="1" applyBorder="1">
      <alignment wrapText="1"/>
    </xf>
    <xf numFmtId="3" fontId="3" fillId="3" borderId="20" xfId="0" applyNumberFormat="1" applyFont="1" applyFill="1" applyBorder="1">
      <alignment wrapText="1"/>
    </xf>
    <xf numFmtId="0" fontId="3" fillId="0" borderId="21"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5" borderId="12" xfId="0" applyFont="1" applyFill="1" applyBorder="1" applyProtection="1">
      <alignment wrapText="1"/>
    </xf>
    <xf numFmtId="3" fontId="12" fillId="2" borderId="10" xfId="0" applyNumberFormat="1" applyFont="1" applyFill="1" applyBorder="1">
      <alignment wrapText="1"/>
    </xf>
    <xf numFmtId="0" fontId="6" fillId="5" borderId="12" xfId="0" applyFont="1" applyFill="1" applyBorder="1" applyAlignment="1">
      <alignment wrapText="1"/>
    </xf>
    <xf numFmtId="3" fontId="12" fillId="2" borderId="11" xfId="0" applyNumberFormat="1" applyFont="1" applyFill="1" applyBorder="1">
      <alignment wrapText="1"/>
    </xf>
    <xf numFmtId="0" fontId="13" fillId="5" borderId="0" xfId="0" applyNumberFormat="1" applyFont="1" applyFill="1" applyBorder="1" applyAlignment="1">
      <alignment wrapText="1"/>
    </xf>
    <xf numFmtId="0" fontId="6" fillId="5" borderId="8" xfId="0" applyFont="1" applyFill="1" applyBorder="1" applyAlignment="1">
      <alignment wrapText="1"/>
    </xf>
    <xf numFmtId="3" fontId="3" fillId="2" borderId="22" xfId="0" applyNumberFormat="1" applyFont="1" applyFill="1" applyBorder="1">
      <alignment wrapText="1"/>
    </xf>
    <xf numFmtId="0" fontId="6" fillId="5" borderId="24" xfId="0" applyFont="1" applyFill="1" applyBorder="1" applyAlignment="1">
      <alignment wrapText="1"/>
    </xf>
    <xf numFmtId="3" fontId="3" fillId="3" borderId="23" xfId="0" applyNumberFormat="1" applyFont="1" applyFill="1" applyBorder="1">
      <alignment wrapText="1"/>
    </xf>
    <xf numFmtId="165"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4" fontId="10" fillId="6" borderId="8" xfId="0" applyNumberFormat="1" applyFont="1" applyFill="1" applyBorder="1" applyAlignment="1">
      <alignment horizontal="center" wrapText="1"/>
    </xf>
    <xf numFmtId="0" fontId="10" fillId="6" borderId="2" xfId="0" applyFont="1" applyFill="1" applyBorder="1" applyAlignment="1">
      <alignment wrapText="1"/>
    </xf>
    <xf numFmtId="0" fontId="8" fillId="6" borderId="2" xfId="0" applyNumberFormat="1" applyFont="1" applyFill="1" applyBorder="1">
      <alignment wrapText="1"/>
    </xf>
    <xf numFmtId="17" fontId="8" fillId="6" borderId="2" xfId="0" applyNumberFormat="1" applyFont="1" applyFill="1" applyBorder="1" applyAlignment="1">
      <alignment horizontal="center" wrapText="1"/>
    </xf>
    <xf numFmtId="0" fontId="8" fillId="6" borderId="2" xfId="0" applyNumberFormat="1" applyFont="1" applyFill="1" applyBorder="1" applyAlignment="1">
      <alignment horizontal="center" wrapText="1"/>
    </xf>
    <xf numFmtId="17" fontId="10" fillId="6" borderId="11"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lignment wrapText="1"/>
    </xf>
    <xf numFmtId="0" fontId="8" fillId="6" borderId="2" xfId="0" applyFont="1" applyFill="1" applyBorder="1" applyAlignment="1">
      <alignment horizontal="center"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color rgb="FFC00000"/>
      </font>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scheme val="minor"/>
      </font>
    </dxf>
    <dxf>
      <font>
        <b/>
        <i val="0"/>
        <strike val="0"/>
        <condense val="0"/>
        <extend val="0"/>
        <outline val="0"/>
        <shadow val="0"/>
        <u val="none"/>
        <vertAlign val="baseline"/>
        <sz val="8"/>
        <color theme="0"/>
        <name val="Arial"/>
        <scheme val="minor"/>
      </font>
      <numFmt numFmtId="166" formatCode="mmm/yy"/>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scheme val="minor"/>
      </font>
      <numFmt numFmtId="166"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34998626667073579"/>
        </patternFill>
      </fill>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Month 1</c:v>
                </c:pt>
                <c:pt idx="2">
                  <c:v>Month 2</c:v>
                </c:pt>
                <c:pt idx="3">
                  <c:v>Month 3</c:v>
                </c:pt>
                <c:pt idx="4">
                  <c:v>Month 4</c:v>
                </c:pt>
                <c:pt idx="5">
                  <c:v>Month 5</c:v>
                </c:pt>
                <c:pt idx="6">
                  <c:v>Month 6</c:v>
                </c:pt>
                <c:pt idx="7">
                  <c:v>Month 7</c:v>
                </c:pt>
                <c:pt idx="8">
                  <c:v>Month 8</c:v>
                </c:pt>
                <c:pt idx="9">
                  <c:v>Month 9</c:v>
                </c:pt>
                <c:pt idx="10">
                  <c:v>Month 10</c:v>
                </c:pt>
                <c:pt idx="11">
                  <c:v>Month 11</c:v>
                </c:pt>
                <c:pt idx="12">
                  <c:v>Month 12</c:v>
                </c:pt>
              </c:strCache>
            </c:strRef>
          </c:cat>
          <c:val>
            <c:numRef>
              <c:f>'Cash Flow'!$C$53:$O$53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3"/>
                <c:pt idx="0">
                  <c:v>Beginning</c:v>
                </c:pt>
                <c:pt idx="1">
                  <c:v>Month 1</c:v>
                </c:pt>
                <c:pt idx="2">
                  <c:v>Month 2</c:v>
                </c:pt>
                <c:pt idx="3">
                  <c:v>Month 3</c:v>
                </c:pt>
                <c:pt idx="4">
                  <c:v>Month 4</c:v>
                </c:pt>
                <c:pt idx="5">
                  <c:v>Month 5</c:v>
                </c:pt>
                <c:pt idx="6">
                  <c:v>Month 6</c:v>
                </c:pt>
                <c:pt idx="7">
                  <c:v>Month 7</c:v>
                </c:pt>
                <c:pt idx="8">
                  <c:v>Month 8</c:v>
                </c:pt>
                <c:pt idx="9">
                  <c:v>Month 9</c:v>
                </c:pt>
                <c:pt idx="10">
                  <c:v>Month 10</c:v>
                </c:pt>
                <c:pt idx="11">
                  <c:v>Month 11</c:v>
                </c:pt>
                <c:pt idx="12">
                  <c:v>Month 12</c:v>
                </c:pt>
              </c:strCache>
            </c:strRef>
          </c:cat>
          <c:val>
            <c:numRef>
              <c:f>'Cash Flow'!$C$4:$O$4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ashReceipts" displayName="CashReceipts" ref="B9:P16" totalsRowCount="1" headerRowDxfId="138" dataDxfId="136" headerRowBorderDxfId="137" tableBorderDxfId="135">
  <autoFilter ref="B9:P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ASH RECEIPTS" totalsRowLabel="TOTAL CASH RECEIPTS" dataDxfId="134" totalsRowDxfId="133"/>
    <tableColumn id="2" name=" " dataDxfId="132" totalsRowDxfId="131"/>
    <tableColumn id="3" name="Jan-18" totalsRowFunction="custom" dataDxfId="130" totalsRowDxfId="129">
      <totalsRowFormula>SUM(D10,D12:D15,(D11*-1))</totalsRowFormula>
    </tableColumn>
    <tableColumn id="4" name="Feb-18" totalsRowFunction="custom" dataDxfId="128" totalsRowDxfId="127">
      <totalsRowFormula>SUM(E10,E12:E15,(E11*-1))</totalsRowFormula>
    </tableColumn>
    <tableColumn id="5" name="Mar-18" totalsRowFunction="custom" dataDxfId="126" totalsRowDxfId="125">
      <totalsRowFormula>SUM(F10,F12:F15,(F11*-1))</totalsRowFormula>
    </tableColumn>
    <tableColumn id="6" name="Apr-18" totalsRowFunction="custom" dataDxfId="124" totalsRowDxfId="123">
      <totalsRowFormula>SUM(G10,G12:G15,(G11*-1))</totalsRowFormula>
    </tableColumn>
    <tableColumn id="7" name="May-18" totalsRowFunction="custom" dataDxfId="122" totalsRowDxfId="121">
      <totalsRowFormula>SUM(H10,H12:H15,(H11*-1))</totalsRowFormula>
    </tableColumn>
    <tableColumn id="8" name="Jun-18" totalsRowFunction="custom" dataDxfId="120" totalsRowDxfId="119">
      <totalsRowFormula>SUM(I10,I12:I15,(I11*-1))</totalsRowFormula>
    </tableColumn>
    <tableColumn id="9" name="Jul-18" totalsRowFunction="custom" dataDxfId="118" totalsRowDxfId="117">
      <totalsRowFormula>SUM(J10,J12:J15,(J11*-1))</totalsRowFormula>
    </tableColumn>
    <tableColumn id="10" name="Aug-18" totalsRowFunction="custom" dataDxfId="116" totalsRowDxfId="115">
      <totalsRowFormula>SUM(K10,K12:K15,(K11*-1))</totalsRowFormula>
    </tableColumn>
    <tableColumn id="11" name="Sep-18" totalsRowFunction="custom" dataDxfId="114" totalsRowDxfId="113">
      <totalsRowFormula>SUM(L10,L12:L15,(L11*-1))</totalsRowFormula>
    </tableColumn>
    <tableColumn id="12" name="Oct-18" totalsRowFunction="custom" dataDxfId="112" totalsRowDxfId="111">
      <totalsRowFormula>SUM(M10,M12:M15,(M11*-1))</totalsRowFormula>
    </tableColumn>
    <tableColumn id="13" name="Nov-18" totalsRowFunction="custom" dataDxfId="110" totalsRowDxfId="109">
      <totalsRowFormula>SUM(N10,N12:N15,(N11*-1))</totalsRowFormula>
    </tableColumn>
    <tableColumn id="14" name="Dec-18" totalsRowFunction="custom" dataDxfId="108" totalsRowDxfId="107">
      <totalsRowFormula>SUM(O10,O12:O15,(O11*-1))</totalsRowFormula>
    </tableColumn>
    <tableColumn id="15" name="Total" totalsRowFunction="sum" dataDxfId="106" totalsRowDxfId="105"/>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id="3" name="CashOnHand" displayName="CashOnHand" ref="C6:P7" totalsRowShown="0" headerRowDxfId="104" dataDxfId="102" headerRowBorderDxfId="103" tableBorderDxfId="101">
  <autoFilter ref="C6:P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eginning" dataDxfId="100"/>
    <tableColumn id="2" name="Month 1" dataDxfId="99">
      <calculatedColumnFormula>C53</calculatedColumnFormula>
    </tableColumn>
    <tableColumn id="3" name="Month 2" dataDxfId="98">
      <calculatedColumnFormula>D53</calculatedColumnFormula>
    </tableColumn>
    <tableColumn id="4" name="Month 3" dataDxfId="97">
      <calculatedColumnFormula>E53</calculatedColumnFormula>
    </tableColumn>
    <tableColumn id="5" name="Month 4" dataDxfId="96">
      <calculatedColumnFormula>F53</calculatedColumnFormula>
    </tableColumn>
    <tableColumn id="6" name="Month 5" dataDxfId="95">
      <calculatedColumnFormula>G53</calculatedColumnFormula>
    </tableColumn>
    <tableColumn id="7" name="Month 6" dataDxfId="94">
      <calculatedColumnFormula>H53</calculatedColumnFormula>
    </tableColumn>
    <tableColumn id="8" name="Month 7" dataDxfId="93">
      <calculatedColumnFormula>I53</calculatedColumnFormula>
    </tableColumn>
    <tableColumn id="9" name="Month 8" dataDxfId="92">
      <calculatedColumnFormula>J53</calculatedColumnFormula>
    </tableColumn>
    <tableColumn id="10" name="Month 9" dataDxfId="91">
      <calculatedColumnFormula>K53</calculatedColumnFormula>
    </tableColumn>
    <tableColumn id="11" name="Month 10" dataDxfId="90">
      <calculatedColumnFormula>L53</calculatedColumnFormula>
    </tableColumn>
    <tableColumn id="12" name="Month 11" dataDxfId="89">
      <calculatedColumnFormula>M53</calculatedColumnFormula>
    </tableColumn>
    <tableColumn id="13" name="Month 12" dataDxfId="88">
      <calculatedColumnFormula>N53</calculatedColumnFormula>
    </tableColumn>
    <tableColumn id="14" name="Total" dataDxfId="87"/>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id="4" name="Expenses" displayName="Expenses" ref="B19:P45" totalsRowCount="1" headerRowDxfId="86" dataDxfId="84" headerRowBorderDxfId="85" tableBorderDxfId="83">
  <autoFilter ref="B19:P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ASH PAID OUT" totalsRowLabel="SUBTOTAL" dataDxfId="82" totalsRowDxfId="81"/>
    <tableColumn id="2" name=" " dataDxfId="80" totalsRowDxfId="79"/>
    <tableColumn id="3" name="Jan-18" totalsRowFunction="sum" dataDxfId="78" totalsRowDxfId="77"/>
    <tableColumn id="4" name="Feb-18" totalsRowFunction="sum" dataDxfId="76" totalsRowDxfId="75"/>
    <tableColumn id="5" name="Mar-18" totalsRowFunction="sum" dataDxfId="74" totalsRowDxfId="73"/>
    <tableColumn id="6" name="Apr-18" totalsRowFunction="sum" dataDxfId="72" totalsRowDxfId="71"/>
    <tableColumn id="7" name="May-18" totalsRowFunction="sum" dataDxfId="70" totalsRowDxfId="69"/>
    <tableColumn id="8" name="Jun-18" totalsRowFunction="sum" dataDxfId="68" totalsRowDxfId="67"/>
    <tableColumn id="9" name="Jul-18" totalsRowFunction="sum" dataDxfId="66" totalsRowDxfId="65"/>
    <tableColumn id="10" name="Aug-18" totalsRowFunction="sum" dataDxfId="64" totalsRowDxfId="63"/>
    <tableColumn id="11" name="Sep-18" totalsRowFunction="sum" dataDxfId="62" totalsRowDxfId="61"/>
    <tableColumn id="12" name="Oct-18" totalsRowFunction="sum" dataDxfId="60" totalsRowDxfId="59"/>
    <tableColumn id="13" name="Nov-18" totalsRowFunction="sum" dataDxfId="58" totalsRowDxfId="57"/>
    <tableColumn id="14" name="Dec-18" totalsRowFunction="sum" dataDxfId="56" totalsRowDxfId="55"/>
    <tableColumn id="15" name="Total" totalsRowFunction="sum" dataDxfId="54" totalsRowDxfId="53">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id="7" name="OtherOperationalData" displayName="OtherOperationalData" ref="B55:P61" totalsRowShown="0" headerRowDxfId="52" dataDxfId="50" headerRowBorderDxfId="51" tableBorderDxfId="49">
  <autoFilter ref="B55:P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OTHER OPERATING DATA" dataDxfId="48"/>
    <tableColumn id="2" name=" " dataDxfId="47"/>
    <tableColumn id="3" name="Jan-18" dataDxfId="46"/>
    <tableColumn id="4" name="Feb-18" dataDxfId="45"/>
    <tableColumn id="5" name="Mar-18" dataDxfId="44"/>
    <tableColumn id="6" name="Apr-18" dataDxfId="43"/>
    <tableColumn id="7" name="May-18" dataDxfId="42"/>
    <tableColumn id="8" name="Jun-18" dataDxfId="41"/>
    <tableColumn id="9" name="Jul-18" dataDxfId="40"/>
    <tableColumn id="10" name="Aug-18" dataDxfId="39"/>
    <tableColumn id="11" name="Sep-18" dataDxfId="38"/>
    <tableColumn id="12" name="Oct-18" dataDxfId="37"/>
    <tableColumn id="13" name="Nov-18" dataDxfId="36"/>
    <tableColumn id="14" name="Dec-18" dataDxfId="35"/>
    <tableColumn id="15" name="Total" dataDxfId="34"/>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id="2" name="CashPaidOut" displayName="CashPaidOut" ref="B46:P52" totalsRowCount="1" headerRowDxfId="33" dataDxfId="32" tableBorderDxfId="31">
  <autoFilter ref="B46:P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ASH PAID OUT" totalsRowLabel="TOTAL CASH PAID OUT" dataDxfId="30" totalsRowDxfId="29"/>
    <tableColumn id="2" name=" " dataDxfId="28" totalsRowDxfId="27"/>
    <tableColumn id="3" name="Jan-18" totalsRowFunction="custom" dataDxfId="26" totalsRowDxfId="25">
      <totalsRowFormula>Expenses[[#Totals],[Jan-18]]+SUBTOTAL(109,CashPaidOut[Jan-18])</totalsRowFormula>
    </tableColumn>
    <tableColumn id="4" name="Feb-18" totalsRowFunction="custom" dataDxfId="24" totalsRowDxfId="23">
      <totalsRowFormula>Expenses[[#Totals],[Feb-18]]+SUBTOTAL(109,CashPaidOut[Feb-18])</totalsRowFormula>
    </tableColumn>
    <tableColumn id="5" name="Mar-18" totalsRowFunction="custom" dataDxfId="22" totalsRowDxfId="21">
      <totalsRowFormula>Expenses[[#Totals],[Mar-18]]+SUBTOTAL(109,CashPaidOut[Mar-18])</totalsRowFormula>
    </tableColumn>
    <tableColumn id="6" name="Apr-18" totalsRowFunction="custom" dataDxfId="20" totalsRowDxfId="19">
      <totalsRowFormula>Expenses[[#Totals],[Apr-18]]+SUBTOTAL(109,CashPaidOut[Apr-18])</totalsRowFormula>
    </tableColumn>
    <tableColumn id="7" name="May-18" totalsRowFunction="custom" dataDxfId="18" totalsRowDxfId="17">
      <totalsRowFormula>Expenses[[#Totals],[May-18]]+SUBTOTAL(109,CashPaidOut[May-18])</totalsRowFormula>
    </tableColumn>
    <tableColumn id="8" name="Jun-18" totalsRowFunction="custom" dataDxfId="16" totalsRowDxfId="15">
      <totalsRowFormula>Expenses[[#Totals],[Jun-18]]+SUBTOTAL(109,CashPaidOut[Jun-18])</totalsRowFormula>
    </tableColumn>
    <tableColumn id="9" name="Jul-18" totalsRowFunction="custom" dataDxfId="14" totalsRowDxfId="13">
      <totalsRowFormula>Expenses[[#Totals],[Jul-18]]+SUBTOTAL(109,CashPaidOut[Jul-18])</totalsRowFormula>
    </tableColumn>
    <tableColumn id="10" name="Aug-18" totalsRowFunction="custom" dataDxfId="12" totalsRowDxfId="11">
      <totalsRowFormula>Expenses[[#Totals],[Aug-18]]+SUBTOTAL(109,CashPaidOut[Aug-18])</totalsRowFormula>
    </tableColumn>
    <tableColumn id="11" name="Sep-18" totalsRowFunction="custom" dataDxfId="10" totalsRowDxfId="9">
      <totalsRowFormula>Expenses[[#Totals],[Sep-18]]+SUBTOTAL(109,CashPaidOut[Sep-18])</totalsRowFormula>
    </tableColumn>
    <tableColumn id="12" name="Oct-18" totalsRowFunction="custom" dataDxfId="8" totalsRowDxfId="7">
      <totalsRowFormula>Expenses[[#Totals],[Oct-18]]+SUBTOTAL(109,CashPaidOut[Oct-18])</totalsRowFormula>
    </tableColumn>
    <tableColumn id="13" name="Nov-18" totalsRowFunction="custom" dataDxfId="6" totalsRowDxfId="5">
      <totalsRowFormula>Expenses[[#Totals],[Nov-18]]+SUBTOTAL(109,CashPaidOut[Nov-18])</totalsRowFormula>
    </tableColumn>
    <tableColumn id="14" name="Dec-18" totalsRowFunction="custom" dataDxfId="4" totalsRowDxfId="3">
      <totalsRowFormula>Expenses[[#Totals],[Dec-18]]+SUBTOTAL(109,CashPaidOut[Dec-18])</totalsRowFormula>
    </tableColumn>
    <tableColumn id="15" name="Total" totalsRowFunction="custom" dataDxfId="2" totalsRowDxfId="1">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Q61"/>
  <sheetViews>
    <sheetView showGridLines="0" tabSelected="1" zoomScaleNormal="100" workbookViewId="0">
      <selection activeCell="D12" sqref="D12"/>
    </sheetView>
  </sheetViews>
  <sheetFormatPr defaultColWidth="9.33203125" defaultRowHeight="11.25" x14ac:dyDescent="0.2"/>
  <cols>
    <col min="1" max="1" width="2.83203125" style="11" customWidth="1"/>
    <col min="2" max="2" width="31.1640625" style="17" customWidth="1"/>
    <col min="3" max="3" width="14.5" style="11" customWidth="1"/>
    <col min="4" max="10" width="11.83203125" style="11" customWidth="1"/>
    <col min="11" max="16" width="12.83203125" style="11" customWidth="1"/>
    <col min="17" max="17" width="2.83203125" style="11" customWidth="1"/>
    <col min="18" max="16384" width="9.33203125" style="11"/>
  </cols>
  <sheetData>
    <row r="1" spans="2:17" s="1" customFormat="1" ht="22.5" customHeight="1" x14ac:dyDescent="0.25">
      <c r="B1" s="74" t="s">
        <v>14</v>
      </c>
      <c r="C1" s="74"/>
      <c r="D1" s="74"/>
      <c r="E1" s="74"/>
      <c r="F1" s="74"/>
      <c r="G1" s="74"/>
      <c r="H1" s="74"/>
      <c r="I1" s="74"/>
      <c r="J1" s="74"/>
      <c r="K1" s="74"/>
      <c r="L1" s="74"/>
      <c r="M1" s="74"/>
      <c r="N1" s="74"/>
      <c r="O1" s="74"/>
      <c r="P1" s="74"/>
    </row>
    <row r="2" spans="2:17" s="1" customFormat="1" ht="18" x14ac:dyDescent="0.25">
      <c r="B2" s="74" t="s">
        <v>54</v>
      </c>
      <c r="C2" s="74"/>
      <c r="D2" s="74"/>
      <c r="E2" s="74"/>
      <c r="F2" s="74"/>
      <c r="G2" s="74"/>
      <c r="H2" s="74"/>
      <c r="I2" s="74"/>
      <c r="J2" s="74"/>
      <c r="K2" s="74"/>
      <c r="L2" s="74"/>
      <c r="M2" s="74"/>
      <c r="N2" s="74"/>
      <c r="O2" s="74"/>
      <c r="P2" s="74"/>
    </row>
    <row r="3" spans="2:17" s="1" customFormat="1" ht="12.75" x14ac:dyDescent="0.2">
      <c r="B3" s="18" t="s">
        <v>10</v>
      </c>
      <c r="C3" s="3"/>
    </row>
    <row r="4" spans="2:17" s="1" customFormat="1" ht="12.75" x14ac:dyDescent="0.2">
      <c r="B4" s="18" t="s">
        <v>36</v>
      </c>
      <c r="C4" s="4"/>
      <c r="D4" s="19">
        <f t="shared" ref="D4" si="0">Cash_minimum</f>
        <v>0</v>
      </c>
      <c r="E4" s="19">
        <f t="shared" ref="E4:O4" si="1">Cash_minimum</f>
        <v>0</v>
      </c>
      <c r="F4" s="19">
        <f t="shared" si="1"/>
        <v>0</v>
      </c>
      <c r="G4" s="19">
        <f t="shared" si="1"/>
        <v>0</v>
      </c>
      <c r="H4" s="19">
        <f t="shared" si="1"/>
        <v>0</v>
      </c>
      <c r="I4" s="19">
        <f t="shared" si="1"/>
        <v>0</v>
      </c>
      <c r="J4" s="19">
        <f t="shared" si="1"/>
        <v>0</v>
      </c>
      <c r="K4" s="19">
        <f t="shared" si="1"/>
        <v>0</v>
      </c>
      <c r="L4" s="19">
        <f t="shared" si="1"/>
        <v>0</v>
      </c>
      <c r="M4" s="19">
        <f t="shared" si="1"/>
        <v>0</v>
      </c>
      <c r="N4" s="19">
        <f t="shared" si="1"/>
        <v>0</v>
      </c>
      <c r="O4" s="19">
        <f t="shared" si="1"/>
        <v>0</v>
      </c>
    </row>
    <row r="5" spans="2:17" s="1" customFormat="1" ht="12.75" x14ac:dyDescent="0.2">
      <c r="B5" s="18"/>
      <c r="H5" s="5"/>
      <c r="J5" s="6"/>
      <c r="K5" s="6"/>
      <c r="L5" s="6"/>
    </row>
    <row r="6" spans="2:17" s="8" customFormat="1" x14ac:dyDescent="0.2">
      <c r="B6" s="7"/>
      <c r="C6" s="62" t="s">
        <v>32</v>
      </c>
      <c r="D6" s="63" t="s">
        <v>69</v>
      </c>
      <c r="E6" s="63" t="s">
        <v>70</v>
      </c>
      <c r="F6" s="63" t="s">
        <v>71</v>
      </c>
      <c r="G6" s="63" t="s">
        <v>72</v>
      </c>
      <c r="H6" s="63" t="s">
        <v>73</v>
      </c>
      <c r="I6" s="63" t="s">
        <v>74</v>
      </c>
      <c r="J6" s="63" t="s">
        <v>75</v>
      </c>
      <c r="K6" s="63" t="s">
        <v>76</v>
      </c>
      <c r="L6" s="63" t="s">
        <v>77</v>
      </c>
      <c r="M6" s="63" t="s">
        <v>78</v>
      </c>
      <c r="N6" s="63" t="s">
        <v>79</v>
      </c>
      <c r="O6" s="63" t="s">
        <v>80</v>
      </c>
      <c r="P6" s="64" t="s">
        <v>37</v>
      </c>
    </row>
    <row r="7" spans="2:17" ht="22.5" x14ac:dyDescent="0.2">
      <c r="B7" s="9" t="s">
        <v>45</v>
      </c>
      <c r="C7" s="28"/>
      <c r="D7" s="20">
        <f t="shared" ref="D7:O7" si="2">C53</f>
        <v>0</v>
      </c>
      <c r="E7" s="20">
        <f t="shared" si="2"/>
        <v>0</v>
      </c>
      <c r="F7" s="20">
        <f t="shared" si="2"/>
        <v>0</v>
      </c>
      <c r="G7" s="20">
        <f t="shared" si="2"/>
        <v>0</v>
      </c>
      <c r="H7" s="20">
        <f t="shared" si="2"/>
        <v>0</v>
      </c>
      <c r="I7" s="20">
        <f t="shared" si="2"/>
        <v>0</v>
      </c>
      <c r="J7" s="20">
        <f t="shared" si="2"/>
        <v>0</v>
      </c>
      <c r="K7" s="20">
        <f t="shared" si="2"/>
        <v>0</v>
      </c>
      <c r="L7" s="20">
        <f t="shared" si="2"/>
        <v>0</v>
      </c>
      <c r="M7" s="20">
        <f t="shared" si="2"/>
        <v>0</v>
      </c>
      <c r="N7" s="20">
        <f t="shared" si="2"/>
        <v>0</v>
      </c>
      <c r="O7" s="20">
        <f t="shared" si="2"/>
        <v>0</v>
      </c>
      <c r="P7" s="26"/>
    </row>
    <row r="8" spans="2:17" x14ac:dyDescent="0.2">
      <c r="B8" s="15"/>
      <c r="C8" s="27"/>
      <c r="D8" s="27"/>
      <c r="E8" s="27"/>
      <c r="F8" s="27"/>
      <c r="G8" s="27"/>
      <c r="H8" s="27"/>
      <c r="I8" s="27"/>
      <c r="J8" s="27"/>
      <c r="K8" s="27"/>
      <c r="L8" s="27"/>
      <c r="M8" s="27"/>
      <c r="N8" s="27"/>
      <c r="O8" s="27"/>
      <c r="P8" s="27"/>
      <c r="Q8" s="8"/>
    </row>
    <row r="9" spans="2:17" x14ac:dyDescent="0.2">
      <c r="B9" s="65" t="s">
        <v>0</v>
      </c>
      <c r="C9" s="66" t="s">
        <v>67</v>
      </c>
      <c r="D9" s="67" t="s">
        <v>55</v>
      </c>
      <c r="E9" s="67" t="s">
        <v>56</v>
      </c>
      <c r="F9" s="67" t="s">
        <v>57</v>
      </c>
      <c r="G9" s="67" t="s">
        <v>58</v>
      </c>
      <c r="H9" s="67" t="s">
        <v>59</v>
      </c>
      <c r="I9" s="67" t="s">
        <v>60</v>
      </c>
      <c r="J9" s="67" t="s">
        <v>61</v>
      </c>
      <c r="K9" s="67" t="s">
        <v>62</v>
      </c>
      <c r="L9" s="67" t="s">
        <v>63</v>
      </c>
      <c r="M9" s="67" t="s">
        <v>64</v>
      </c>
      <c r="N9" s="67" t="s">
        <v>65</v>
      </c>
      <c r="O9" s="67" t="s">
        <v>66</v>
      </c>
      <c r="P9" s="68" t="s">
        <v>37</v>
      </c>
    </row>
    <row r="10" spans="2:17" x14ac:dyDescent="0.2">
      <c r="B10" s="24" t="s">
        <v>48</v>
      </c>
      <c r="C10" s="10"/>
      <c r="D10" s="4"/>
      <c r="E10" s="4"/>
      <c r="F10" s="4"/>
      <c r="G10" s="4"/>
      <c r="H10" s="4"/>
      <c r="I10" s="4"/>
      <c r="J10" s="4"/>
      <c r="K10" s="4"/>
      <c r="L10" s="4"/>
      <c r="M10" s="4"/>
      <c r="N10" s="4"/>
      <c r="O10" s="4"/>
      <c r="P10" s="25">
        <f t="shared" ref="P10:P15" si="3">SUM(D10:O10)</f>
        <v>0</v>
      </c>
    </row>
    <row r="11" spans="2:17" x14ac:dyDescent="0.2">
      <c r="B11" s="24" t="s">
        <v>16</v>
      </c>
      <c r="C11" s="10"/>
      <c r="D11" s="4"/>
      <c r="E11" s="4"/>
      <c r="F11" s="4"/>
      <c r="G11" s="4"/>
      <c r="H11" s="4"/>
      <c r="I11" s="4"/>
      <c r="J11" s="4"/>
      <c r="K11" s="4"/>
      <c r="L11" s="4"/>
      <c r="M11" s="4"/>
      <c r="N11" s="4"/>
      <c r="O11" s="4"/>
      <c r="P11" s="25">
        <f t="shared" si="3"/>
        <v>0</v>
      </c>
    </row>
    <row r="12" spans="2:17" x14ac:dyDescent="0.2">
      <c r="B12" s="24" t="s">
        <v>49</v>
      </c>
      <c r="C12" s="10"/>
      <c r="D12" s="13"/>
      <c r="E12" s="13"/>
      <c r="F12" s="13"/>
      <c r="G12" s="13"/>
      <c r="H12" s="13"/>
      <c r="I12" s="13"/>
      <c r="J12" s="13"/>
      <c r="K12" s="13"/>
      <c r="L12" s="13"/>
      <c r="M12" s="13"/>
      <c r="N12" s="13"/>
      <c r="O12" s="13"/>
      <c r="P12" s="25">
        <f t="shared" si="3"/>
        <v>0</v>
      </c>
    </row>
    <row r="13" spans="2:17" x14ac:dyDescent="0.2">
      <c r="B13" s="24" t="s">
        <v>15</v>
      </c>
      <c r="C13" s="10"/>
      <c r="D13" s="13"/>
      <c r="E13" s="13"/>
      <c r="F13" s="13"/>
      <c r="G13" s="13"/>
      <c r="H13" s="13"/>
      <c r="I13" s="13"/>
      <c r="J13" s="13"/>
      <c r="K13" s="13"/>
      <c r="L13" s="13"/>
      <c r="M13" s="13"/>
      <c r="N13" s="13"/>
      <c r="O13" s="13"/>
      <c r="P13" s="25">
        <f t="shared" si="3"/>
        <v>0</v>
      </c>
    </row>
    <row r="14" spans="2:17" x14ac:dyDescent="0.2">
      <c r="B14" s="24" t="s">
        <v>11</v>
      </c>
      <c r="C14" s="10"/>
      <c r="D14" s="13"/>
      <c r="E14" s="13"/>
      <c r="F14" s="13"/>
      <c r="G14" s="13"/>
      <c r="H14" s="13"/>
      <c r="I14" s="13"/>
      <c r="J14" s="13"/>
      <c r="K14" s="13"/>
      <c r="L14" s="13"/>
      <c r="M14" s="13"/>
      <c r="N14" s="13"/>
      <c r="O14" s="13"/>
      <c r="P14" s="25">
        <f t="shared" si="3"/>
        <v>0</v>
      </c>
    </row>
    <row r="15" spans="2:17" x14ac:dyDescent="0.2">
      <c r="B15" s="24" t="s">
        <v>12</v>
      </c>
      <c r="C15" s="10"/>
      <c r="D15" s="13"/>
      <c r="E15" s="13"/>
      <c r="F15" s="13"/>
      <c r="G15" s="13"/>
      <c r="H15" s="13"/>
      <c r="I15" s="13"/>
      <c r="J15" s="13"/>
      <c r="K15" s="13"/>
      <c r="L15" s="13"/>
      <c r="M15" s="13"/>
      <c r="N15" s="13"/>
      <c r="O15" s="13"/>
      <c r="P15" s="25">
        <f t="shared" si="3"/>
        <v>0</v>
      </c>
    </row>
    <row r="16" spans="2:17" x14ac:dyDescent="0.2">
      <c r="B16" s="52" t="s">
        <v>44</v>
      </c>
      <c r="C16" s="53"/>
      <c r="D16" s="44">
        <f>SUM(D10,D12:D15,(D11*-1))</f>
        <v>0</v>
      </c>
      <c r="E16" s="44">
        <f t="shared" ref="E16:O16" si="4">SUM(E10,E12:E15,(E11*-1))</f>
        <v>0</v>
      </c>
      <c r="F16" s="45">
        <f t="shared" si="4"/>
        <v>0</v>
      </c>
      <c r="G16" s="45">
        <f t="shared" si="4"/>
        <v>0</v>
      </c>
      <c r="H16" s="45">
        <f t="shared" si="4"/>
        <v>0</v>
      </c>
      <c r="I16" s="45">
        <f t="shared" si="4"/>
        <v>0</v>
      </c>
      <c r="J16" s="45">
        <f t="shared" si="4"/>
        <v>0</v>
      </c>
      <c r="K16" s="45">
        <f t="shared" si="4"/>
        <v>0</v>
      </c>
      <c r="L16" s="45">
        <f t="shared" si="4"/>
        <v>0</v>
      </c>
      <c r="M16" s="45">
        <f t="shared" si="4"/>
        <v>0</v>
      </c>
      <c r="N16" s="45">
        <f t="shared" si="4"/>
        <v>0</v>
      </c>
      <c r="O16" s="45">
        <f t="shared" si="4"/>
        <v>0</v>
      </c>
      <c r="P16" s="43">
        <f>SUBTOTAL(109,CashReceipts[Total])</f>
        <v>0</v>
      </c>
    </row>
    <row r="17" spans="2:16" s="8" customFormat="1" x14ac:dyDescent="0.2">
      <c r="B17" s="9" t="s">
        <v>50</v>
      </c>
      <c r="C17" s="21">
        <f>(C7+CashReceipts[[#Totals],[ ]])</f>
        <v>0</v>
      </c>
      <c r="D17" s="21">
        <f>(D7+CashReceipts[[#Totals],[Jan-18]])</f>
        <v>0</v>
      </c>
      <c r="E17" s="21">
        <f>(E7+CashReceipts[[#Totals],[Feb-18]])</f>
        <v>0</v>
      </c>
      <c r="F17" s="21">
        <f>(F7+CashReceipts[[#Totals],[Mar-18]])</f>
        <v>0</v>
      </c>
      <c r="G17" s="21">
        <f>(G7+CashReceipts[[#Totals],[Apr-18]])</f>
        <v>0</v>
      </c>
      <c r="H17" s="21">
        <f>(H7+CashReceipts[[#Totals],[May-18]])</f>
        <v>0</v>
      </c>
      <c r="I17" s="21">
        <f>(I7+CashReceipts[[#Totals],[Jun-18]])</f>
        <v>0</v>
      </c>
      <c r="J17" s="21">
        <f>(J7+CashReceipts[[#Totals],[Jul-18]])</f>
        <v>0</v>
      </c>
      <c r="K17" s="21">
        <f>(K7+CashReceipts[[#Totals],[Aug-18]])</f>
        <v>0</v>
      </c>
      <c r="L17" s="21">
        <f>(L7+CashReceipts[[#Totals],[Sep-18]])</f>
        <v>0</v>
      </c>
      <c r="M17" s="21">
        <f>(M7+CashReceipts[[#Totals],[Oct-18]])</f>
        <v>0</v>
      </c>
      <c r="N17" s="21">
        <f>(N7+CashReceipts[[#Totals],[Nov-18]])</f>
        <v>0</v>
      </c>
      <c r="O17" s="21">
        <f>(O7+CashReceipts[[#Totals],[Dec-18]])</f>
        <v>0</v>
      </c>
      <c r="P17" s="10"/>
    </row>
    <row r="18" spans="2:16" x14ac:dyDescent="0.2">
      <c r="B18" s="23"/>
      <c r="C18" s="14"/>
      <c r="D18" s="14"/>
      <c r="E18" s="14"/>
      <c r="F18" s="14"/>
      <c r="G18" s="14"/>
      <c r="H18" s="14"/>
      <c r="I18" s="14"/>
      <c r="J18" s="14"/>
      <c r="K18" s="14"/>
      <c r="L18" s="14"/>
      <c r="M18" s="14"/>
      <c r="N18" s="14"/>
      <c r="O18" s="14"/>
      <c r="P18" s="12"/>
    </row>
    <row r="19" spans="2:16" x14ac:dyDescent="0.2">
      <c r="B19" s="65" t="s">
        <v>1</v>
      </c>
      <c r="C19" s="66" t="s">
        <v>67</v>
      </c>
      <c r="D19" s="67" t="s">
        <v>55</v>
      </c>
      <c r="E19" s="67" t="s">
        <v>56</v>
      </c>
      <c r="F19" s="67" t="s">
        <v>57</v>
      </c>
      <c r="G19" s="67" t="s">
        <v>58</v>
      </c>
      <c r="H19" s="67" t="s">
        <v>59</v>
      </c>
      <c r="I19" s="67" t="s">
        <v>60</v>
      </c>
      <c r="J19" s="67" t="s">
        <v>61</v>
      </c>
      <c r="K19" s="67" t="s">
        <v>62</v>
      </c>
      <c r="L19" s="67" t="s">
        <v>63</v>
      </c>
      <c r="M19" s="67" t="s">
        <v>64</v>
      </c>
      <c r="N19" s="67" t="s">
        <v>65</v>
      </c>
      <c r="O19" s="67" t="s">
        <v>66</v>
      </c>
      <c r="P19" s="68" t="s">
        <v>37</v>
      </c>
    </row>
    <row r="20" spans="2:16" x14ac:dyDescent="0.2">
      <c r="B20" s="29" t="s">
        <v>2</v>
      </c>
      <c r="C20" s="10"/>
      <c r="D20" s="4"/>
      <c r="E20" s="4"/>
      <c r="F20" s="4"/>
      <c r="G20" s="4"/>
      <c r="H20" s="4"/>
      <c r="I20" s="4"/>
      <c r="J20" s="4"/>
      <c r="K20" s="4"/>
      <c r="L20" s="4"/>
      <c r="M20" s="4"/>
      <c r="N20" s="4"/>
      <c r="O20" s="4"/>
      <c r="P20" s="25">
        <f t="shared" ref="P20:P44" si="5">SUM(D20:O20)</f>
        <v>0</v>
      </c>
    </row>
    <row r="21" spans="2:16" x14ac:dyDescent="0.2">
      <c r="B21" s="29" t="s">
        <v>17</v>
      </c>
      <c r="C21" s="10"/>
      <c r="D21" s="4"/>
      <c r="E21" s="4"/>
      <c r="F21" s="4"/>
      <c r="G21" s="4"/>
      <c r="H21" s="4"/>
      <c r="I21" s="4"/>
      <c r="J21" s="4"/>
      <c r="K21" s="4"/>
      <c r="L21" s="4"/>
      <c r="M21" s="4"/>
      <c r="N21" s="4"/>
      <c r="O21" s="4"/>
      <c r="P21" s="25">
        <f t="shared" si="5"/>
        <v>0</v>
      </c>
    </row>
    <row r="22" spans="2:16" x14ac:dyDescent="0.2">
      <c r="B22" s="29" t="s">
        <v>18</v>
      </c>
      <c r="C22" s="10"/>
      <c r="D22" s="4"/>
      <c r="E22" s="4"/>
      <c r="F22" s="4"/>
      <c r="G22" s="4"/>
      <c r="H22" s="4"/>
      <c r="I22" s="4"/>
      <c r="J22" s="4"/>
      <c r="K22" s="4"/>
      <c r="L22" s="4"/>
      <c r="M22" s="4"/>
      <c r="N22" s="4"/>
      <c r="O22" s="4"/>
      <c r="P22" s="25">
        <f t="shared" si="5"/>
        <v>0</v>
      </c>
    </row>
    <row r="23" spans="2:16" x14ac:dyDescent="0.2">
      <c r="B23" s="29" t="s">
        <v>19</v>
      </c>
      <c r="C23" s="10"/>
      <c r="D23" s="4"/>
      <c r="E23" s="4"/>
      <c r="F23" s="4"/>
      <c r="G23" s="4"/>
      <c r="H23" s="4"/>
      <c r="I23" s="4"/>
      <c r="J23" s="4"/>
      <c r="K23" s="4"/>
      <c r="L23" s="4"/>
      <c r="M23" s="4"/>
      <c r="N23" s="4"/>
      <c r="O23" s="4"/>
      <c r="P23" s="25">
        <f t="shared" si="5"/>
        <v>0</v>
      </c>
    </row>
    <row r="24" spans="2:16" x14ac:dyDescent="0.2">
      <c r="B24" s="29" t="s">
        <v>20</v>
      </c>
      <c r="C24" s="10"/>
      <c r="D24" s="4"/>
      <c r="E24" s="4"/>
      <c r="F24" s="4"/>
      <c r="G24" s="4"/>
      <c r="H24" s="4"/>
      <c r="I24" s="4"/>
      <c r="J24" s="4"/>
      <c r="K24" s="4"/>
      <c r="L24" s="4"/>
      <c r="M24" s="4"/>
      <c r="N24" s="4"/>
      <c r="O24" s="4"/>
      <c r="P24" s="25">
        <f t="shared" si="5"/>
        <v>0</v>
      </c>
    </row>
    <row r="25" spans="2:16" x14ac:dyDescent="0.2">
      <c r="B25" s="30" t="s">
        <v>29</v>
      </c>
      <c r="C25" s="10"/>
      <c r="D25" s="4"/>
      <c r="E25" s="4"/>
      <c r="F25" s="4"/>
      <c r="G25" s="4"/>
      <c r="H25" s="4"/>
      <c r="I25" s="4"/>
      <c r="J25" s="4"/>
      <c r="K25" s="4"/>
      <c r="L25" s="4"/>
      <c r="M25" s="4"/>
      <c r="N25" s="4"/>
      <c r="O25" s="4"/>
      <c r="P25" s="25">
        <f t="shared" si="5"/>
        <v>0</v>
      </c>
    </row>
    <row r="26" spans="2:16" x14ac:dyDescent="0.2">
      <c r="B26" s="29" t="s">
        <v>46</v>
      </c>
      <c r="C26" s="10"/>
      <c r="D26" s="4"/>
      <c r="E26" s="4"/>
      <c r="F26" s="4"/>
      <c r="G26" s="4"/>
      <c r="H26" s="4"/>
      <c r="I26" s="4"/>
      <c r="J26" s="4"/>
      <c r="K26" s="4"/>
      <c r="L26" s="4"/>
      <c r="M26" s="4"/>
      <c r="N26" s="4"/>
      <c r="O26" s="4"/>
      <c r="P26" s="25">
        <f t="shared" si="5"/>
        <v>0</v>
      </c>
    </row>
    <row r="27" spans="2:16" x14ac:dyDescent="0.2">
      <c r="B27" s="29" t="s">
        <v>47</v>
      </c>
      <c r="C27" s="10"/>
      <c r="D27" s="13"/>
      <c r="E27" s="13"/>
      <c r="F27" s="13"/>
      <c r="G27" s="13"/>
      <c r="H27" s="13"/>
      <c r="I27" s="13"/>
      <c r="J27" s="13"/>
      <c r="K27" s="13"/>
      <c r="L27" s="13"/>
      <c r="M27" s="13"/>
      <c r="N27" s="13"/>
      <c r="O27" s="13"/>
      <c r="P27" s="25">
        <f t="shared" si="5"/>
        <v>0</v>
      </c>
    </row>
    <row r="28" spans="2:16" x14ac:dyDescent="0.2">
      <c r="B28" s="29" t="s">
        <v>21</v>
      </c>
      <c r="C28" s="10"/>
      <c r="D28" s="13"/>
      <c r="E28" s="13"/>
      <c r="F28" s="13"/>
      <c r="G28" s="13"/>
      <c r="H28" s="13"/>
      <c r="I28" s="13"/>
      <c r="J28" s="13"/>
      <c r="K28" s="13"/>
      <c r="L28" s="13"/>
      <c r="M28" s="13"/>
      <c r="N28" s="13"/>
      <c r="O28" s="13"/>
      <c r="P28" s="25">
        <f t="shared" si="5"/>
        <v>0</v>
      </c>
    </row>
    <row r="29" spans="2:16" x14ac:dyDescent="0.2">
      <c r="B29" s="29" t="s">
        <v>23</v>
      </c>
      <c r="C29" s="10"/>
      <c r="D29" s="13"/>
      <c r="E29" s="13"/>
      <c r="F29" s="13"/>
      <c r="G29" s="13"/>
      <c r="H29" s="13"/>
      <c r="I29" s="13"/>
      <c r="J29" s="13"/>
      <c r="K29" s="13"/>
      <c r="L29" s="13"/>
      <c r="M29" s="13"/>
      <c r="N29" s="13"/>
      <c r="O29" s="13"/>
      <c r="P29" s="25">
        <f t="shared" si="5"/>
        <v>0</v>
      </c>
    </row>
    <row r="30" spans="2:16" x14ac:dyDescent="0.2">
      <c r="B30" s="29" t="s">
        <v>22</v>
      </c>
      <c r="C30" s="10"/>
      <c r="D30" s="13"/>
      <c r="E30" s="13"/>
      <c r="F30" s="13"/>
      <c r="G30" s="13"/>
      <c r="H30" s="13"/>
      <c r="I30" s="13"/>
      <c r="J30" s="13"/>
      <c r="K30" s="13"/>
      <c r="L30" s="13"/>
      <c r="M30" s="13"/>
      <c r="N30" s="13"/>
      <c r="O30" s="13"/>
      <c r="P30" s="25">
        <f t="shared" si="5"/>
        <v>0</v>
      </c>
    </row>
    <row r="31" spans="2:16" x14ac:dyDescent="0.2">
      <c r="B31" s="29" t="s">
        <v>24</v>
      </c>
      <c r="C31" s="10"/>
      <c r="D31" s="13"/>
      <c r="E31" s="13"/>
      <c r="F31" s="13"/>
      <c r="G31" s="13"/>
      <c r="H31" s="13"/>
      <c r="I31" s="13"/>
      <c r="J31" s="13"/>
      <c r="K31" s="13"/>
      <c r="L31" s="13"/>
      <c r="M31" s="13"/>
      <c r="N31" s="13"/>
      <c r="O31" s="13"/>
      <c r="P31" s="25">
        <f t="shared" si="5"/>
        <v>0</v>
      </c>
    </row>
    <row r="32" spans="2:16" x14ac:dyDescent="0.2">
      <c r="B32" s="29" t="s">
        <v>13</v>
      </c>
      <c r="C32" s="10"/>
      <c r="D32" s="13"/>
      <c r="E32" s="13"/>
      <c r="F32" s="13"/>
      <c r="G32" s="13"/>
      <c r="H32" s="13"/>
      <c r="I32" s="13"/>
      <c r="J32" s="13"/>
      <c r="K32" s="13"/>
      <c r="L32" s="13"/>
      <c r="M32" s="13"/>
      <c r="N32" s="13"/>
      <c r="O32" s="13"/>
      <c r="P32" s="25">
        <f t="shared" si="5"/>
        <v>0</v>
      </c>
    </row>
    <row r="33" spans="2:16" x14ac:dyDescent="0.2">
      <c r="B33" s="29" t="s">
        <v>39</v>
      </c>
      <c r="C33" s="10"/>
      <c r="D33" s="13"/>
      <c r="E33" s="13"/>
      <c r="F33" s="13"/>
      <c r="G33" s="13"/>
      <c r="H33" s="13"/>
      <c r="I33" s="13"/>
      <c r="J33" s="13"/>
      <c r="K33" s="13"/>
      <c r="L33" s="13"/>
      <c r="M33" s="13"/>
      <c r="N33" s="13"/>
      <c r="O33" s="13"/>
      <c r="P33" s="25">
        <f t="shared" si="5"/>
        <v>0</v>
      </c>
    </row>
    <row r="34" spans="2:16" x14ac:dyDescent="0.2">
      <c r="B34" s="29" t="s">
        <v>40</v>
      </c>
      <c r="C34" s="10"/>
      <c r="D34" s="13"/>
      <c r="E34" s="13"/>
      <c r="F34" s="13"/>
      <c r="G34" s="13"/>
      <c r="H34" s="13"/>
      <c r="I34" s="13"/>
      <c r="J34" s="13"/>
      <c r="K34" s="13"/>
      <c r="L34" s="13"/>
      <c r="M34" s="13"/>
      <c r="N34" s="13"/>
      <c r="O34" s="13"/>
      <c r="P34" s="25">
        <f t="shared" si="5"/>
        <v>0</v>
      </c>
    </row>
    <row r="35" spans="2:16" x14ac:dyDescent="0.2">
      <c r="B35" s="29" t="s">
        <v>25</v>
      </c>
      <c r="C35" s="10"/>
      <c r="D35" s="13"/>
      <c r="E35" s="13"/>
      <c r="F35" s="13"/>
      <c r="G35" s="13"/>
      <c r="H35" s="13"/>
      <c r="I35" s="13"/>
      <c r="J35" s="13"/>
      <c r="K35" s="13"/>
      <c r="L35" s="13"/>
      <c r="M35" s="13"/>
      <c r="N35" s="13"/>
      <c r="O35" s="13"/>
      <c r="P35" s="25">
        <f t="shared" si="5"/>
        <v>0</v>
      </c>
    </row>
    <row r="36" spans="2:16" x14ac:dyDescent="0.2">
      <c r="B36" s="29" t="s">
        <v>26</v>
      </c>
      <c r="C36" s="10"/>
      <c r="D36" s="13"/>
      <c r="E36" s="13"/>
      <c r="F36" s="13"/>
      <c r="G36" s="13"/>
      <c r="H36" s="13"/>
      <c r="I36" s="13"/>
      <c r="J36" s="13"/>
      <c r="K36" s="13"/>
      <c r="L36" s="13"/>
      <c r="M36" s="13"/>
      <c r="N36" s="13"/>
      <c r="O36" s="13"/>
      <c r="P36" s="25">
        <f t="shared" si="5"/>
        <v>0</v>
      </c>
    </row>
    <row r="37" spans="2:16" x14ac:dyDescent="0.2">
      <c r="B37" s="29" t="s">
        <v>27</v>
      </c>
      <c r="C37" s="10"/>
      <c r="D37" s="13"/>
      <c r="E37" s="13"/>
      <c r="F37" s="13"/>
      <c r="G37" s="13"/>
      <c r="H37" s="13"/>
      <c r="I37" s="13"/>
      <c r="J37" s="13"/>
      <c r="K37" s="13"/>
      <c r="L37" s="13"/>
      <c r="M37" s="13"/>
      <c r="N37" s="13"/>
      <c r="O37" s="13"/>
      <c r="P37" s="25">
        <f t="shared" si="5"/>
        <v>0</v>
      </c>
    </row>
    <row r="38" spans="2:16" x14ac:dyDescent="0.2">
      <c r="B38" s="29" t="s">
        <v>28</v>
      </c>
      <c r="C38" s="10"/>
      <c r="D38" s="13"/>
      <c r="E38" s="13"/>
      <c r="F38" s="13"/>
      <c r="G38" s="13"/>
      <c r="H38" s="13"/>
      <c r="I38" s="13"/>
      <c r="J38" s="13"/>
      <c r="K38" s="13"/>
      <c r="L38" s="13"/>
      <c r="M38" s="13"/>
      <c r="N38" s="13"/>
      <c r="O38" s="13"/>
      <c r="P38" s="25">
        <f t="shared" si="5"/>
        <v>0</v>
      </c>
    </row>
    <row r="39" spans="2:16" x14ac:dyDescent="0.2">
      <c r="B39" s="29" t="s">
        <v>3</v>
      </c>
      <c r="C39" s="10"/>
      <c r="D39" s="13"/>
      <c r="E39" s="13"/>
      <c r="F39" s="13"/>
      <c r="G39" s="13"/>
      <c r="H39" s="13"/>
      <c r="I39" s="13"/>
      <c r="J39" s="13"/>
      <c r="K39" s="13"/>
      <c r="L39" s="13"/>
      <c r="M39" s="13"/>
      <c r="N39" s="13"/>
      <c r="O39" s="13"/>
      <c r="P39" s="25">
        <f t="shared" si="5"/>
        <v>0</v>
      </c>
    </row>
    <row r="40" spans="2:16" x14ac:dyDescent="0.2">
      <c r="B40" s="31" t="s">
        <v>38</v>
      </c>
      <c r="C40" s="10"/>
      <c r="D40" s="13"/>
      <c r="E40" s="13"/>
      <c r="F40" s="13"/>
      <c r="G40" s="13"/>
      <c r="H40" s="13"/>
      <c r="I40" s="13"/>
      <c r="J40" s="13"/>
      <c r="K40" s="13"/>
      <c r="L40" s="13"/>
      <c r="M40" s="13"/>
      <c r="N40" s="13"/>
      <c r="O40" s="13"/>
      <c r="P40" s="25">
        <f t="shared" si="5"/>
        <v>0</v>
      </c>
    </row>
    <row r="41" spans="2:16" x14ac:dyDescent="0.2">
      <c r="B41" s="32" t="s">
        <v>30</v>
      </c>
      <c r="C41" s="10"/>
      <c r="D41" s="13"/>
      <c r="E41" s="13"/>
      <c r="F41" s="13"/>
      <c r="G41" s="13"/>
      <c r="H41" s="13"/>
      <c r="I41" s="13"/>
      <c r="J41" s="13"/>
      <c r="K41" s="13"/>
      <c r="L41" s="13"/>
      <c r="M41" s="13"/>
      <c r="N41" s="13"/>
      <c r="O41" s="13"/>
      <c r="P41" s="25">
        <f t="shared" si="5"/>
        <v>0</v>
      </c>
    </row>
    <row r="42" spans="2:16" x14ac:dyDescent="0.2">
      <c r="B42" s="32" t="s">
        <v>30</v>
      </c>
      <c r="C42" s="10"/>
      <c r="D42" s="13"/>
      <c r="E42" s="13"/>
      <c r="F42" s="13"/>
      <c r="G42" s="13"/>
      <c r="H42" s="13"/>
      <c r="I42" s="13"/>
      <c r="J42" s="13"/>
      <c r="K42" s="13"/>
      <c r="L42" s="13"/>
      <c r="M42" s="13"/>
      <c r="N42" s="13"/>
      <c r="O42" s="13"/>
      <c r="P42" s="25">
        <f t="shared" si="5"/>
        <v>0</v>
      </c>
    </row>
    <row r="43" spans="2:16" x14ac:dyDescent="0.2">
      <c r="B43" s="32" t="s">
        <v>30</v>
      </c>
      <c r="C43" s="10"/>
      <c r="D43" s="13"/>
      <c r="E43" s="13"/>
      <c r="F43" s="13"/>
      <c r="G43" s="13"/>
      <c r="H43" s="13"/>
      <c r="I43" s="13"/>
      <c r="J43" s="13"/>
      <c r="K43" s="13"/>
      <c r="L43" s="13"/>
      <c r="M43" s="13"/>
      <c r="N43" s="13"/>
      <c r="O43" s="13"/>
      <c r="P43" s="25">
        <f t="shared" si="5"/>
        <v>0</v>
      </c>
    </row>
    <row r="44" spans="2:16" x14ac:dyDescent="0.2">
      <c r="B44" s="32" t="s">
        <v>4</v>
      </c>
      <c r="C44" s="10"/>
      <c r="D44" s="13"/>
      <c r="E44" s="13"/>
      <c r="F44" s="13"/>
      <c r="G44" s="13"/>
      <c r="H44" s="13"/>
      <c r="I44" s="13"/>
      <c r="J44" s="13"/>
      <c r="K44" s="13"/>
      <c r="L44" s="13"/>
      <c r="M44" s="13"/>
      <c r="N44" s="13"/>
      <c r="O44" s="13"/>
      <c r="P44" s="25">
        <f t="shared" si="5"/>
        <v>0</v>
      </c>
    </row>
    <row r="45" spans="2:16" x14ac:dyDescent="0.2">
      <c r="B45" s="54" t="s">
        <v>5</v>
      </c>
      <c r="C45" s="42"/>
      <c r="D45" s="44">
        <f>SUBTOTAL(109,Expenses[Jan-18])</f>
        <v>0</v>
      </c>
      <c r="E45" s="44">
        <f>SUBTOTAL(109,Expenses[Feb-18])</f>
        <v>0</v>
      </c>
      <c r="F45" s="44">
        <f>SUBTOTAL(109,Expenses[Mar-18])</f>
        <v>0</v>
      </c>
      <c r="G45" s="44">
        <f>SUBTOTAL(109,Expenses[Apr-18])</f>
        <v>0</v>
      </c>
      <c r="H45" s="44">
        <f>SUBTOTAL(109,Expenses[May-18])</f>
        <v>0</v>
      </c>
      <c r="I45" s="44">
        <f>SUBTOTAL(109,Expenses[Jun-18])</f>
        <v>0</v>
      </c>
      <c r="J45" s="44">
        <f>SUBTOTAL(109,Expenses[Jul-18])</f>
        <v>0</v>
      </c>
      <c r="K45" s="44">
        <f>SUBTOTAL(109,Expenses[Aug-18])</f>
        <v>0</v>
      </c>
      <c r="L45" s="44">
        <f>SUBTOTAL(109,Expenses[Sep-18])</f>
        <v>0</v>
      </c>
      <c r="M45" s="44">
        <f>SUBTOTAL(109,Expenses[Oct-18])</f>
        <v>0</v>
      </c>
      <c r="N45" s="44">
        <f>SUBTOTAL(109,Expenses[Nov-18])</f>
        <v>0</v>
      </c>
      <c r="O45" s="44">
        <f>SUBTOTAL(109,Expenses[Dec-18])</f>
        <v>0</v>
      </c>
      <c r="P45" s="43">
        <f>SUBTOTAL(109,Expenses[Total])</f>
        <v>0</v>
      </c>
    </row>
    <row r="46" spans="2:16" x14ac:dyDescent="0.2">
      <c r="B46" s="56" t="s">
        <v>1</v>
      </c>
      <c r="C46" s="50" t="s">
        <v>67</v>
      </c>
      <c r="D46" s="69" t="s">
        <v>55</v>
      </c>
      <c r="E46" s="69" t="s">
        <v>56</v>
      </c>
      <c r="F46" s="69" t="s">
        <v>57</v>
      </c>
      <c r="G46" s="69" t="s">
        <v>58</v>
      </c>
      <c r="H46" s="69" t="s">
        <v>59</v>
      </c>
      <c r="I46" s="69" t="s">
        <v>60</v>
      </c>
      <c r="J46" s="69" t="s">
        <v>61</v>
      </c>
      <c r="K46" s="69" t="s">
        <v>62</v>
      </c>
      <c r="L46" s="69" t="s">
        <v>63</v>
      </c>
      <c r="M46" s="69" t="s">
        <v>64</v>
      </c>
      <c r="N46" s="69" t="s">
        <v>65</v>
      </c>
      <c r="O46" s="69" t="s">
        <v>66</v>
      </c>
      <c r="P46" s="70" t="s">
        <v>37</v>
      </c>
    </row>
    <row r="47" spans="2:16" x14ac:dyDescent="0.2">
      <c r="B47" s="49" t="s">
        <v>6</v>
      </c>
      <c r="C47" s="46"/>
      <c r="D47" s="47"/>
      <c r="E47" s="47"/>
      <c r="F47" s="47"/>
      <c r="G47" s="47"/>
      <c r="H47" s="47"/>
      <c r="I47" s="47"/>
      <c r="J47" s="47"/>
      <c r="K47" s="47"/>
      <c r="L47" s="47"/>
      <c r="M47" s="47"/>
      <c r="N47" s="47"/>
      <c r="O47" s="47"/>
      <c r="P47" s="48">
        <f t="shared" ref="P47:P52" si="6">SUM(D47:O47)</f>
        <v>0</v>
      </c>
    </row>
    <row r="48" spans="2:16" x14ac:dyDescent="0.2">
      <c r="B48" s="49" t="s">
        <v>43</v>
      </c>
      <c r="C48" s="46"/>
      <c r="D48" s="47"/>
      <c r="E48" s="47"/>
      <c r="F48" s="47"/>
      <c r="G48" s="47"/>
      <c r="H48" s="47"/>
      <c r="I48" s="47"/>
      <c r="J48" s="47"/>
      <c r="K48" s="47"/>
      <c r="L48" s="47"/>
      <c r="M48" s="47"/>
      <c r="N48" s="47"/>
      <c r="O48" s="47"/>
      <c r="P48" s="48">
        <f t="shared" si="6"/>
        <v>0</v>
      </c>
    </row>
    <row r="49" spans="2:16" x14ac:dyDescent="0.2">
      <c r="B49" s="49" t="s">
        <v>7</v>
      </c>
      <c r="C49" s="46"/>
      <c r="D49" s="47"/>
      <c r="E49" s="47"/>
      <c r="F49" s="47"/>
      <c r="G49" s="47"/>
      <c r="H49" s="47"/>
      <c r="I49" s="47"/>
      <c r="J49" s="47"/>
      <c r="K49" s="47"/>
      <c r="L49" s="47"/>
      <c r="M49" s="47"/>
      <c r="N49" s="47"/>
      <c r="O49" s="47"/>
      <c r="P49" s="48">
        <f t="shared" si="6"/>
        <v>0</v>
      </c>
    </row>
    <row r="50" spans="2:16" x14ac:dyDescent="0.2">
      <c r="B50" s="49" t="s">
        <v>41</v>
      </c>
      <c r="C50" s="46"/>
      <c r="D50" s="47"/>
      <c r="E50" s="47"/>
      <c r="F50" s="47"/>
      <c r="G50" s="47"/>
      <c r="H50" s="47"/>
      <c r="I50" s="47"/>
      <c r="J50" s="47"/>
      <c r="K50" s="47"/>
      <c r="L50" s="47"/>
      <c r="M50" s="47"/>
      <c r="N50" s="47"/>
      <c r="O50" s="47"/>
      <c r="P50" s="48">
        <f t="shared" si="6"/>
        <v>0</v>
      </c>
    </row>
    <row r="51" spans="2:16" x14ac:dyDescent="0.2">
      <c r="B51" s="49" t="s">
        <v>42</v>
      </c>
      <c r="C51" s="46"/>
      <c r="D51" s="47"/>
      <c r="E51" s="47"/>
      <c r="F51" s="47"/>
      <c r="G51" s="47"/>
      <c r="H51" s="47"/>
      <c r="I51" s="47"/>
      <c r="J51" s="47"/>
      <c r="K51" s="47"/>
      <c r="L51" s="47"/>
      <c r="M51" s="47"/>
      <c r="N51" s="47"/>
      <c r="O51" s="47"/>
      <c r="P51" s="48">
        <f t="shared" si="6"/>
        <v>0</v>
      </c>
    </row>
    <row r="52" spans="2:16" x14ac:dyDescent="0.2">
      <c r="B52" s="59" t="s">
        <v>8</v>
      </c>
      <c r="C52" s="55"/>
      <c r="D52" s="60">
        <f>Expenses[[#Totals],[Jan-18]]+SUBTOTAL(109,CashPaidOut[Jan-18])</f>
        <v>0</v>
      </c>
      <c r="E52" s="60">
        <f>Expenses[[#Totals],[Feb-18]]+SUBTOTAL(109,CashPaidOut[Feb-18])</f>
        <v>0</v>
      </c>
      <c r="F52" s="60">
        <f>Expenses[[#Totals],[Mar-18]]+SUBTOTAL(109,CashPaidOut[Mar-18])</f>
        <v>0</v>
      </c>
      <c r="G52" s="51">
        <f>Expenses[[#Totals],[Apr-18]]+SUBTOTAL(109,CashPaidOut[Apr-18])</f>
        <v>0</v>
      </c>
      <c r="H52" s="51">
        <f>Expenses[[#Totals],[May-18]]+SUBTOTAL(109,CashPaidOut[May-18])</f>
        <v>0</v>
      </c>
      <c r="I52" s="51">
        <f>Expenses[[#Totals],[Jun-18]]+SUBTOTAL(109,CashPaidOut[Jun-18])</f>
        <v>0</v>
      </c>
      <c r="J52" s="51">
        <f>Expenses[[#Totals],[Jul-18]]+SUBTOTAL(109,CashPaidOut[Jul-18])</f>
        <v>0</v>
      </c>
      <c r="K52" s="51">
        <f>Expenses[[#Totals],[Aug-18]]+SUBTOTAL(109,CashPaidOut[Aug-18])</f>
        <v>0</v>
      </c>
      <c r="L52" s="51">
        <f>Expenses[[#Totals],[Sep-18]]+SUBTOTAL(109,CashPaidOut[Sep-18])</f>
        <v>0</v>
      </c>
      <c r="M52" s="51">
        <f>Expenses[[#Totals],[Oct-18]]+SUBTOTAL(109,CashPaidOut[Oct-18])</f>
        <v>0</v>
      </c>
      <c r="N52" s="51">
        <f>Expenses[[#Totals],[Nov-18]]+SUBTOTAL(109,CashPaidOut[Nov-18])</f>
        <v>0</v>
      </c>
      <c r="O52" s="51">
        <f>Expenses[[#Totals],[Dec-18]]+SUBTOTAL(109,CashPaidOut[Dec-18])</f>
        <v>0</v>
      </c>
      <c r="P52" s="60">
        <f t="shared" si="6"/>
        <v>0</v>
      </c>
    </row>
    <row r="53" spans="2:16" x14ac:dyDescent="0.2">
      <c r="B53" s="57" t="s">
        <v>51</v>
      </c>
      <c r="C53" s="25">
        <f>C17</f>
        <v>0</v>
      </c>
      <c r="D53" s="25">
        <f>D17-CashPaidOut[[#Totals],[Jan-18]]</f>
        <v>0</v>
      </c>
      <c r="E53" s="25">
        <f>E17-CashPaidOut[[#Totals],[Feb-18]]</f>
        <v>0</v>
      </c>
      <c r="F53" s="25">
        <f>F17-CashPaidOut[[#Totals],[Mar-18]]</f>
        <v>0</v>
      </c>
      <c r="G53" s="25">
        <f>G17-CashPaidOut[[#Totals],[Apr-18]]</f>
        <v>0</v>
      </c>
      <c r="H53" s="25">
        <f>H17-CashPaidOut[[#Totals],[May-18]]</f>
        <v>0</v>
      </c>
      <c r="I53" s="25">
        <f>I17-CashPaidOut[[#Totals],[Jun-18]]</f>
        <v>0</v>
      </c>
      <c r="J53" s="25">
        <f>J17-CashPaidOut[[#Totals],[Jul-18]]</f>
        <v>0</v>
      </c>
      <c r="K53" s="25">
        <f>K17-CashPaidOut[[#Totals],[Aug-18]]</f>
        <v>0</v>
      </c>
      <c r="L53" s="25">
        <f>L17-CashPaidOut[[#Totals],[Sep-18]]</f>
        <v>0</v>
      </c>
      <c r="M53" s="25">
        <f>M17-CashPaidOut[[#Totals],[Oct-18]]</f>
        <v>0</v>
      </c>
      <c r="N53" s="25">
        <f>N17-CashPaidOut[[#Totals],[Nov-18]]</f>
        <v>0</v>
      </c>
      <c r="O53" s="25">
        <f>O17-CashPaidOut[[#Totals],[Dec-18]]</f>
        <v>0</v>
      </c>
      <c r="P53" s="58"/>
    </row>
    <row r="54" spans="2:16" x14ac:dyDescent="0.2">
      <c r="B54" s="15"/>
      <c r="C54" s="16"/>
      <c r="D54" s="16"/>
      <c r="E54" s="16"/>
      <c r="F54" s="16"/>
      <c r="G54" s="16"/>
      <c r="H54" s="16"/>
      <c r="I54" s="16"/>
      <c r="J54" s="16"/>
      <c r="K54" s="16"/>
      <c r="L54" s="16"/>
      <c r="M54" s="16"/>
      <c r="N54" s="16"/>
      <c r="O54" s="16"/>
      <c r="P54" s="16"/>
    </row>
    <row r="55" spans="2:16" x14ac:dyDescent="0.2">
      <c r="B55" s="71" t="s">
        <v>31</v>
      </c>
      <c r="C55" s="72" t="s">
        <v>67</v>
      </c>
      <c r="D55" s="67" t="s">
        <v>55</v>
      </c>
      <c r="E55" s="67" t="s">
        <v>56</v>
      </c>
      <c r="F55" s="67" t="s">
        <v>57</v>
      </c>
      <c r="G55" s="67" t="s">
        <v>58</v>
      </c>
      <c r="H55" s="67" t="s">
        <v>59</v>
      </c>
      <c r="I55" s="67" t="s">
        <v>60</v>
      </c>
      <c r="J55" s="67" t="s">
        <v>61</v>
      </c>
      <c r="K55" s="67" t="s">
        <v>62</v>
      </c>
      <c r="L55" s="67" t="s">
        <v>63</v>
      </c>
      <c r="M55" s="67" t="s">
        <v>64</v>
      </c>
      <c r="N55" s="67" t="s">
        <v>65</v>
      </c>
      <c r="O55" s="67" t="s">
        <v>66</v>
      </c>
      <c r="P55" s="73" t="s">
        <v>37</v>
      </c>
    </row>
    <row r="56" spans="2:16" x14ac:dyDescent="0.2">
      <c r="B56" s="33" t="s">
        <v>35</v>
      </c>
      <c r="C56" s="41"/>
      <c r="D56" s="4"/>
      <c r="E56" s="4"/>
      <c r="F56" s="4"/>
      <c r="G56" s="4"/>
      <c r="H56" s="4"/>
      <c r="I56" s="4"/>
      <c r="J56" s="4"/>
      <c r="K56" s="4"/>
      <c r="L56" s="4"/>
      <c r="M56" s="4"/>
      <c r="N56" s="4"/>
      <c r="O56" s="4"/>
      <c r="P56" s="34">
        <f>SUM(OtherOperationalData[[#This Row],[Jan-18]:[Dec-18]])</f>
        <v>0</v>
      </c>
    </row>
    <row r="57" spans="2:16" x14ac:dyDescent="0.2">
      <c r="B57" s="35" t="s">
        <v>52</v>
      </c>
      <c r="C57" s="13"/>
      <c r="D57" s="13"/>
      <c r="E57" s="13"/>
      <c r="F57" s="13"/>
      <c r="G57" s="13"/>
      <c r="H57" s="13"/>
      <c r="I57" s="13"/>
      <c r="J57" s="13"/>
      <c r="K57" s="13"/>
      <c r="L57" s="13"/>
      <c r="M57" s="13"/>
      <c r="N57" s="13"/>
      <c r="O57" s="13"/>
      <c r="P57" s="36">
        <f>SUM(OtherOperationalData[[#This Row],[ ]:[Dec-18]])</f>
        <v>0</v>
      </c>
    </row>
    <row r="58" spans="2:16" x14ac:dyDescent="0.2">
      <c r="B58" s="35" t="s">
        <v>33</v>
      </c>
      <c r="C58" s="13"/>
      <c r="D58" s="13"/>
      <c r="E58" s="13"/>
      <c r="F58" s="13"/>
      <c r="G58" s="13"/>
      <c r="H58" s="13"/>
      <c r="I58" s="13"/>
      <c r="J58" s="13"/>
      <c r="K58" s="13"/>
      <c r="L58" s="13"/>
      <c r="M58" s="13"/>
      <c r="N58" s="13"/>
      <c r="O58" s="13"/>
      <c r="P58" s="36">
        <f>SUM(OtherOperationalData[[#This Row],[ ]:[Dec-18]])</f>
        <v>0</v>
      </c>
    </row>
    <row r="59" spans="2:16" x14ac:dyDescent="0.2">
      <c r="B59" s="35" t="s">
        <v>34</v>
      </c>
      <c r="C59" s="13"/>
      <c r="D59" s="13"/>
      <c r="E59" s="13"/>
      <c r="F59" s="13"/>
      <c r="G59" s="13"/>
      <c r="H59" s="13"/>
      <c r="I59" s="13"/>
      <c r="J59" s="13"/>
      <c r="K59" s="13"/>
      <c r="L59" s="13"/>
      <c r="M59" s="13"/>
      <c r="N59" s="13"/>
      <c r="O59" s="13"/>
      <c r="P59" s="36">
        <f>SUM(OtherOperationalData[[#This Row],[ ]:[Dec-18]])</f>
        <v>0</v>
      </c>
    </row>
    <row r="60" spans="2:16" x14ac:dyDescent="0.2">
      <c r="B60" s="35" t="s">
        <v>53</v>
      </c>
      <c r="C60" s="13"/>
      <c r="D60" s="13"/>
      <c r="E60" s="13"/>
      <c r="F60" s="13"/>
      <c r="G60" s="13"/>
      <c r="H60" s="13"/>
      <c r="I60" s="13"/>
      <c r="J60" s="13"/>
      <c r="K60" s="13"/>
      <c r="L60" s="13"/>
      <c r="M60" s="13"/>
      <c r="N60" s="13"/>
      <c r="O60" s="13"/>
      <c r="P60" s="36">
        <f>SUM(OtherOperationalData[[#This Row],[ ]:[Dec-18]])</f>
        <v>0</v>
      </c>
    </row>
    <row r="61" spans="2:16" x14ac:dyDescent="0.2">
      <c r="B61" s="37" t="s">
        <v>9</v>
      </c>
      <c r="C61" s="40"/>
      <c r="D61" s="38"/>
      <c r="E61" s="38"/>
      <c r="F61" s="38"/>
      <c r="G61" s="38"/>
      <c r="H61" s="38"/>
      <c r="I61" s="38"/>
      <c r="J61" s="38"/>
      <c r="K61" s="38"/>
      <c r="L61" s="38"/>
      <c r="M61" s="38"/>
      <c r="N61" s="38"/>
      <c r="O61" s="38"/>
      <c r="P61" s="39">
        <f>SUM(OtherOperationalData[[#This Row],[Jan-18]:[Dec-18]])</f>
        <v>0</v>
      </c>
    </row>
  </sheetData>
  <sheetProtection insertColumns="0" insertRows="0"/>
  <mergeCells count="2">
    <mergeCell ref="B1:P1"/>
    <mergeCell ref="B2:P2"/>
  </mergeCells>
  <phoneticPr fontId="0" type="noConversion"/>
  <conditionalFormatting sqref="C7:O7">
    <cfRule type="cellIs" dxfId="0" priority="1" stopIfTrue="1" operator="lessThanOrEqual">
      <formula>$C$4</formula>
    </cfRule>
  </conditionalFormatting>
  <dataValidations count="31">
    <dataValidation type="decimal" allowBlank="1" showInputMessage="1" sqref="C7 D4:P4">
      <formula1>-10000000</formula1>
      <formula2>10000000</formula2>
    </dataValidation>
    <dataValidation operator="greaterThanOrEqual" allowBlank="1" showInputMessage="1" showErrorMessage="1" error="Please enter a number greater than zero." sqref="P6"/>
    <dataValidation type="decimal" operator="lessThanOrEqual" allowBlank="1" showInputMessage="1" showErrorMessage="1" sqref="C17:O17 C53:O53">
      <formula1>10000000</formula1>
    </dataValidation>
    <dataValidation type="date" allowBlank="1" showInputMessage="1" showErrorMessage="1" error="Please enter a valid date." prompt="Enter Starting Date in this cell" sqref="C3">
      <formula1>1</formula1>
      <formula2>73415</formula2>
    </dataValidation>
    <dataValidation type="decimal" operator="lessThanOrEqual" allowBlank="1" showInputMessage="1" sqref="D7:O7">
      <formula1>10000000</formula1>
    </dataValidation>
    <dataValidation type="decimal" errorStyle="warning" operator="lessThanOrEqual" allowBlank="1" showInputMessage="1" showErrorMessage="1" error="Please enter a number greater than zero" sqref="P10:P15 P20:P44 P56:P61 P47:P51">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dataValidation allowBlank="1" showInputMessage="1" showErrorMessage="1" prompt="Title of this worksheet is in this cell. Enter Company Name in cell below" sqref="B1:P1"/>
    <dataValidation allowBlank="1" showInputMessage="1" showErrorMessage="1" prompt="Enter Company Name in this cell, Starting Date in cell C3, and Cash balance alert minimum in cell C4" sqref="B2:P2"/>
    <dataValidation allowBlank="1" showInputMessage="1" showErrorMessage="1" prompt="Enter Starting Date in cell at right" sqref="B3"/>
    <dataValidation allowBlank="1" showInputMessage="1" showErrorMessage="1" prompt="Enter Cash balance alert minimum in cell at right" sqref="B4"/>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formula1>10000000</formula1>
    </dataValidation>
    <dataValidation allowBlank="1" showInputMessage="1" showErrorMessage="1" prompt="Enter details in table at right" sqref="B6"/>
    <dataValidation allowBlank="1" showInputMessage="1" showErrorMessage="1" prompt="Enter Cash on hand in beginning of month in cell at right" sqref="B7"/>
    <dataValidation operator="greaterThanOrEqual" allowBlank="1" showInputMessage="1" showErrorMessage="1" error="Please enter a number greater than zero." prompt="Enter Cash on hand in beginning in cell below" sqref="C6"/>
    <dataValidation allowBlank="1" showInputMessage="1" prompt="Cash on hand is auto calculated for this month in cell below" sqref="D6:O6"/>
    <dataValidation allowBlank="1" showInputMessage="1" showErrorMessage="1" prompt="Enter details in Cash Receipts table below" sqref="B8"/>
    <dataValidation allowBlank="1" showInputMessage="1" showErrorMessage="1" prompt="Enter or modify Cash Receipts items in this column under this heading" sqref="B9"/>
    <dataValidation allowBlank="1" showInputMessage="1" prompt="Enter values for this month in this column under this heading" sqref="D55:O55 E9:O9 D19:O19 D46:O46"/>
    <dataValidation allowBlank="1" showInputMessage="1" prompt="Total is auto calculated in this column under this heading. Total Cash Receipts and Total Cash Available are auto calculated at the end" sqref="P9"/>
    <dataValidation allowBlank="1" showInputMessage="1" showErrorMessage="1" prompt="Enter details in Expenses table below and in Cash Paid Out table starting in cell B46" sqref="B18"/>
    <dataValidation allowBlank="1" showInputMessage="1" showErrorMessage="1" prompt="Enter or modify Cash Paid Out items in this column under this heading" sqref="B19 B46"/>
    <dataValidation allowBlank="1" showInputMessage="1" showErrorMessage="1" prompt="Total is auto calculated in this column under this heading. Subtotal is auto calculated at the end" sqref="P19"/>
    <dataValidation allowBlank="1" showInputMessage="1" showErrorMessage="1" prompt="Total is auto calculated in this column under this heading. Total Cash Paid Out and Cash on hand at the end of month are auto calculated at the end" sqref="P46"/>
    <dataValidation allowBlank="1" showInputMessage="1" showErrorMessage="1" prompt="Enter or modify Other Operating Data items in this column under this heading" sqref="B55"/>
    <dataValidation allowBlank="1" showInputMessage="1" showErrorMessage="1" prompt="Enter details in Other Operational Data table below" sqref="B54"/>
    <dataValidation allowBlank="1" showInputMessage="1" showErrorMessage="1" prompt="Total is auto calculated in this column under this heading" sqref="P55"/>
    <dataValidation allowBlank="1" showInputMessage="1" sqref="D54:O54"/>
    <dataValidation operator="lessThanOrEqual" allowBlank="1" showInputMessage="1" showErrorMessage="1" error="Please enter a number greater than zero." sqref="P54"/>
    <dataValidation allowBlank="1" showInputMessage="1" showErrorMessage="1" prompt="Enter values for this month in this column under this heading" sqref="D9"/>
    <dataValidation type="decimal" allowBlank="1" showInputMessage="1" showErrorMessage="1" sqref="D10:O15 D20:O44 D47:O51 D56:O61 C57:C60">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Q38"/>
  <sheetViews>
    <sheetView showGridLines="0" workbookViewId="0"/>
  </sheetViews>
  <sheetFormatPr defaultColWidth="9.33203125" defaultRowHeight="11.25" x14ac:dyDescent="0.2"/>
  <cols>
    <col min="1" max="1" width="9.33203125" style="11"/>
    <col min="2" max="2" width="30.1640625" style="11" bestFit="1" customWidth="1"/>
    <col min="3" max="3" width="9.33203125" style="11"/>
    <col min="4" max="4" width="13.33203125" style="11" bestFit="1" customWidth="1"/>
    <col min="5" max="16384" width="9.33203125" style="11"/>
  </cols>
  <sheetData>
    <row r="2" spans="2:17" x14ac:dyDescent="0.2">
      <c r="B2" s="76" t="s">
        <v>68</v>
      </c>
      <c r="C2" s="76"/>
      <c r="D2" s="76"/>
      <c r="E2" s="76"/>
      <c r="F2" s="76"/>
      <c r="G2" s="76"/>
      <c r="H2" s="76"/>
      <c r="I2" s="76"/>
      <c r="J2" s="76"/>
      <c r="K2" s="76"/>
      <c r="L2" s="76"/>
      <c r="M2" s="76"/>
      <c r="N2" s="76"/>
      <c r="O2" s="76"/>
      <c r="P2" s="76"/>
      <c r="Q2" s="76"/>
    </row>
    <row r="3" spans="2:17" x14ac:dyDescent="0.2">
      <c r="B3" s="76"/>
      <c r="C3" s="76"/>
      <c r="D3" s="76"/>
      <c r="E3" s="76"/>
      <c r="F3" s="76"/>
      <c r="G3" s="76"/>
      <c r="H3" s="76"/>
      <c r="I3" s="76"/>
      <c r="J3" s="76"/>
      <c r="K3" s="76"/>
      <c r="L3" s="76"/>
      <c r="M3" s="76"/>
      <c r="N3" s="76"/>
      <c r="O3" s="76"/>
      <c r="P3" s="76"/>
      <c r="Q3" s="76"/>
    </row>
    <row r="4" spans="2:17" x14ac:dyDescent="0.2">
      <c r="B4" s="76"/>
      <c r="C4" s="76"/>
      <c r="D4" s="76"/>
      <c r="E4" s="76"/>
      <c r="F4" s="76"/>
      <c r="G4" s="76"/>
      <c r="H4" s="76"/>
      <c r="I4" s="76"/>
      <c r="J4" s="76"/>
      <c r="K4" s="76"/>
      <c r="L4" s="76"/>
      <c r="M4" s="76"/>
      <c r="N4" s="76"/>
      <c r="O4" s="76"/>
      <c r="P4" s="76"/>
      <c r="Q4" s="76"/>
    </row>
    <row r="5" spans="2:17" x14ac:dyDescent="0.2">
      <c r="B5" s="76"/>
      <c r="C5" s="76"/>
      <c r="D5" s="76"/>
      <c r="E5" s="76"/>
      <c r="F5" s="76"/>
      <c r="G5" s="76"/>
      <c r="H5" s="76"/>
      <c r="I5" s="76"/>
      <c r="J5" s="76"/>
      <c r="K5" s="76"/>
      <c r="L5" s="76"/>
      <c r="M5" s="76"/>
      <c r="N5" s="76"/>
      <c r="O5" s="76"/>
      <c r="P5" s="76"/>
      <c r="Q5" s="76"/>
    </row>
    <row r="6" spans="2:17" x14ac:dyDescent="0.2">
      <c r="B6" s="76"/>
      <c r="C6" s="76"/>
      <c r="D6" s="76"/>
      <c r="E6" s="76"/>
      <c r="F6" s="76"/>
      <c r="G6" s="76"/>
      <c r="H6" s="76"/>
      <c r="I6" s="76"/>
      <c r="J6" s="76"/>
      <c r="K6" s="76"/>
      <c r="L6" s="76"/>
      <c r="M6" s="76"/>
      <c r="N6" s="76"/>
      <c r="O6" s="76"/>
      <c r="P6" s="76"/>
      <c r="Q6" s="76"/>
    </row>
    <row r="7" spans="2:17" x14ac:dyDescent="0.2">
      <c r="B7" s="76"/>
      <c r="C7" s="76"/>
      <c r="D7" s="76"/>
      <c r="E7" s="76"/>
      <c r="F7" s="76"/>
      <c r="G7" s="76"/>
      <c r="H7" s="76"/>
      <c r="I7" s="76"/>
      <c r="J7" s="76"/>
      <c r="K7" s="76"/>
      <c r="L7" s="76"/>
      <c r="M7" s="76"/>
      <c r="N7" s="76"/>
      <c r="O7" s="76"/>
      <c r="P7" s="76"/>
      <c r="Q7" s="76"/>
    </row>
    <row r="8" spans="2:17" x14ac:dyDescent="0.2">
      <c r="B8" s="76"/>
      <c r="C8" s="76"/>
      <c r="D8" s="76"/>
      <c r="E8" s="76"/>
      <c r="F8" s="76"/>
      <c r="G8" s="76"/>
      <c r="H8" s="76"/>
      <c r="I8" s="76"/>
      <c r="J8" s="76"/>
      <c r="K8" s="76"/>
      <c r="L8" s="76"/>
      <c r="M8" s="76"/>
      <c r="N8" s="76"/>
      <c r="O8" s="76"/>
      <c r="P8" s="76"/>
      <c r="Q8" s="76"/>
    </row>
    <row r="9" spans="2:17" x14ac:dyDescent="0.2">
      <c r="B9" s="76"/>
      <c r="C9" s="76"/>
      <c r="D9" s="76"/>
      <c r="E9" s="76"/>
      <c r="F9" s="76"/>
      <c r="G9" s="76"/>
      <c r="H9" s="76"/>
      <c r="I9" s="76"/>
      <c r="J9" s="76"/>
      <c r="K9" s="76"/>
      <c r="L9" s="76"/>
      <c r="M9" s="76"/>
      <c r="N9" s="76"/>
      <c r="O9" s="76"/>
      <c r="P9" s="76"/>
      <c r="Q9" s="76"/>
    </row>
    <row r="10" spans="2:17" x14ac:dyDescent="0.2">
      <c r="B10" s="76"/>
      <c r="C10" s="76"/>
      <c r="D10" s="76"/>
      <c r="E10" s="76"/>
      <c r="F10" s="76"/>
      <c r="G10" s="76"/>
      <c r="H10" s="76"/>
      <c r="I10" s="76"/>
      <c r="J10" s="76"/>
      <c r="K10" s="76"/>
      <c r="L10" s="76"/>
      <c r="M10" s="76"/>
      <c r="N10" s="76"/>
      <c r="O10" s="76"/>
      <c r="P10" s="76"/>
      <c r="Q10" s="76"/>
    </row>
    <row r="11" spans="2:17" x14ac:dyDescent="0.2">
      <c r="B11" s="76"/>
      <c r="C11" s="76"/>
      <c r="D11" s="76"/>
      <c r="E11" s="76"/>
      <c r="F11" s="76"/>
      <c r="G11" s="76"/>
      <c r="H11" s="76"/>
      <c r="I11" s="76"/>
      <c r="J11" s="76"/>
      <c r="K11" s="76"/>
      <c r="L11" s="76"/>
      <c r="M11" s="76"/>
      <c r="N11" s="76"/>
      <c r="O11" s="76"/>
      <c r="P11" s="76"/>
      <c r="Q11" s="76"/>
    </row>
    <row r="12" spans="2:17" x14ac:dyDescent="0.2">
      <c r="B12" s="76"/>
      <c r="C12" s="76"/>
      <c r="D12" s="76"/>
      <c r="E12" s="76"/>
      <c r="F12" s="76"/>
      <c r="G12" s="76"/>
      <c r="H12" s="76"/>
      <c r="I12" s="76"/>
      <c r="J12" s="76"/>
      <c r="K12" s="76"/>
      <c r="L12" s="76"/>
      <c r="M12" s="76"/>
      <c r="N12" s="76"/>
      <c r="O12" s="76"/>
      <c r="P12" s="76"/>
      <c r="Q12" s="76"/>
    </row>
    <row r="13" spans="2:17" x14ac:dyDescent="0.2">
      <c r="B13" s="76"/>
      <c r="C13" s="76"/>
      <c r="D13" s="76"/>
      <c r="E13" s="76"/>
      <c r="F13" s="76"/>
      <c r="G13" s="76"/>
      <c r="H13" s="76"/>
      <c r="I13" s="76"/>
      <c r="J13" s="76"/>
      <c r="K13" s="76"/>
      <c r="L13" s="76"/>
      <c r="M13" s="76"/>
      <c r="N13" s="76"/>
      <c r="O13" s="76"/>
      <c r="P13" s="76"/>
      <c r="Q13" s="76"/>
    </row>
    <row r="14" spans="2:17" x14ac:dyDescent="0.2">
      <c r="B14" s="76"/>
      <c r="C14" s="76"/>
      <c r="D14" s="76"/>
      <c r="E14" s="76"/>
      <c r="F14" s="76"/>
      <c r="G14" s="76"/>
      <c r="H14" s="76"/>
      <c r="I14" s="76"/>
      <c r="J14" s="76"/>
      <c r="K14" s="76"/>
      <c r="L14" s="76"/>
      <c r="M14" s="76"/>
      <c r="N14" s="76"/>
      <c r="O14" s="76"/>
      <c r="P14" s="76"/>
      <c r="Q14" s="76"/>
    </row>
    <row r="15" spans="2:17" x14ac:dyDescent="0.2">
      <c r="B15" s="76"/>
      <c r="C15" s="76"/>
      <c r="D15" s="76"/>
      <c r="E15" s="76"/>
      <c r="F15" s="76"/>
      <c r="G15" s="76"/>
      <c r="H15" s="76"/>
      <c r="I15" s="76"/>
      <c r="J15" s="76"/>
      <c r="K15" s="76"/>
      <c r="L15" s="76"/>
      <c r="M15" s="76"/>
      <c r="N15" s="76"/>
      <c r="O15" s="76"/>
      <c r="P15" s="76"/>
      <c r="Q15" s="76"/>
    </row>
    <row r="16" spans="2:17" x14ac:dyDescent="0.2">
      <c r="B16" s="76"/>
      <c r="C16" s="76"/>
      <c r="D16" s="76"/>
      <c r="E16" s="76"/>
      <c r="F16" s="76"/>
      <c r="G16" s="76"/>
      <c r="H16" s="76"/>
      <c r="I16" s="76"/>
      <c r="J16" s="76"/>
      <c r="K16" s="76"/>
      <c r="L16" s="76"/>
      <c r="M16" s="76"/>
      <c r="N16" s="76"/>
      <c r="O16" s="76"/>
      <c r="P16" s="76"/>
      <c r="Q16" s="76"/>
    </row>
    <row r="17" spans="2:17" x14ac:dyDescent="0.2">
      <c r="B17" s="76"/>
      <c r="C17" s="76"/>
      <c r="D17" s="76"/>
      <c r="E17" s="76"/>
      <c r="F17" s="76"/>
      <c r="G17" s="76"/>
      <c r="H17" s="76"/>
      <c r="I17" s="76"/>
      <c r="J17" s="76"/>
      <c r="K17" s="76"/>
      <c r="L17" s="76"/>
      <c r="M17" s="76"/>
      <c r="N17" s="76"/>
      <c r="O17" s="76"/>
      <c r="P17" s="76"/>
      <c r="Q17" s="76"/>
    </row>
    <row r="18" spans="2:17" x14ac:dyDescent="0.2">
      <c r="B18" s="76"/>
      <c r="C18" s="76"/>
      <c r="D18" s="76"/>
      <c r="E18" s="76"/>
      <c r="F18" s="76"/>
      <c r="G18" s="76"/>
      <c r="H18" s="76"/>
      <c r="I18" s="76"/>
      <c r="J18" s="76"/>
      <c r="K18" s="76"/>
      <c r="L18" s="76"/>
      <c r="M18" s="76"/>
      <c r="N18" s="76"/>
      <c r="O18" s="76"/>
      <c r="P18" s="76"/>
      <c r="Q18" s="76"/>
    </row>
    <row r="19" spans="2:17" x14ac:dyDescent="0.2">
      <c r="B19" s="76"/>
      <c r="C19" s="76"/>
      <c r="D19" s="76"/>
      <c r="E19" s="76"/>
      <c r="F19" s="76"/>
      <c r="G19" s="76"/>
      <c r="H19" s="76"/>
      <c r="I19" s="76"/>
      <c r="J19" s="76"/>
      <c r="K19" s="76"/>
      <c r="L19" s="76"/>
      <c r="M19" s="76"/>
      <c r="N19" s="76"/>
      <c r="O19" s="76"/>
      <c r="P19" s="76"/>
      <c r="Q19" s="76"/>
    </row>
    <row r="20" spans="2:17" x14ac:dyDescent="0.2">
      <c r="B20" s="76"/>
      <c r="C20" s="76"/>
      <c r="D20" s="76"/>
      <c r="E20" s="76"/>
      <c r="F20" s="76"/>
      <c r="G20" s="76"/>
      <c r="H20" s="76"/>
      <c r="I20" s="76"/>
      <c r="J20" s="76"/>
      <c r="K20" s="76"/>
      <c r="L20" s="76"/>
      <c r="M20" s="76"/>
      <c r="N20" s="76"/>
      <c r="O20" s="76"/>
      <c r="P20" s="76"/>
      <c r="Q20" s="76"/>
    </row>
    <row r="21" spans="2:17" x14ac:dyDescent="0.2">
      <c r="B21" s="76"/>
      <c r="C21" s="76"/>
      <c r="D21" s="76"/>
      <c r="E21" s="76"/>
      <c r="F21" s="76"/>
      <c r="G21" s="76"/>
      <c r="H21" s="76"/>
      <c r="I21" s="76"/>
      <c r="J21" s="76"/>
      <c r="K21" s="76"/>
      <c r="L21" s="76"/>
      <c r="M21" s="76"/>
      <c r="N21" s="76"/>
      <c r="O21" s="76"/>
      <c r="P21" s="76"/>
      <c r="Q21" s="76"/>
    </row>
    <row r="22" spans="2:17" x14ac:dyDescent="0.2">
      <c r="B22" s="76"/>
      <c r="C22" s="76"/>
      <c r="D22" s="76"/>
      <c r="E22" s="76"/>
      <c r="F22" s="76"/>
      <c r="G22" s="76"/>
      <c r="H22" s="76"/>
      <c r="I22" s="76"/>
      <c r="J22" s="76"/>
      <c r="K22" s="76"/>
      <c r="L22" s="76"/>
      <c r="M22" s="76"/>
      <c r="N22" s="76"/>
      <c r="O22" s="76"/>
      <c r="P22" s="76"/>
      <c r="Q22" s="76"/>
    </row>
    <row r="23" spans="2:17" x14ac:dyDescent="0.2">
      <c r="B23" s="76"/>
      <c r="C23" s="76"/>
      <c r="D23" s="76"/>
      <c r="E23" s="76"/>
      <c r="F23" s="76"/>
      <c r="G23" s="76"/>
      <c r="H23" s="76"/>
      <c r="I23" s="76"/>
      <c r="J23" s="76"/>
      <c r="K23" s="76"/>
      <c r="L23" s="76"/>
      <c r="M23" s="76"/>
      <c r="N23" s="76"/>
      <c r="O23" s="76"/>
      <c r="P23" s="76"/>
      <c r="Q23" s="76"/>
    </row>
    <row r="24" spans="2:17" x14ac:dyDescent="0.2">
      <c r="B24" s="76"/>
      <c r="C24" s="76"/>
      <c r="D24" s="76"/>
      <c r="E24" s="76"/>
      <c r="F24" s="76"/>
      <c r="G24" s="76"/>
      <c r="H24" s="76"/>
      <c r="I24" s="76"/>
      <c r="J24" s="76"/>
      <c r="K24" s="76"/>
      <c r="L24" s="76"/>
      <c r="M24" s="76"/>
      <c r="N24" s="76"/>
      <c r="O24" s="76"/>
      <c r="P24" s="76"/>
      <c r="Q24" s="76"/>
    </row>
    <row r="25" spans="2:17" x14ac:dyDescent="0.2">
      <c r="B25" s="76"/>
      <c r="C25" s="76"/>
      <c r="D25" s="76"/>
      <c r="E25" s="76"/>
      <c r="F25" s="76"/>
      <c r="G25" s="76"/>
      <c r="H25" s="76"/>
      <c r="I25" s="76"/>
      <c r="J25" s="76"/>
      <c r="K25" s="76"/>
      <c r="L25" s="76"/>
      <c r="M25" s="76"/>
      <c r="N25" s="76"/>
      <c r="O25" s="76"/>
      <c r="P25" s="76"/>
      <c r="Q25" s="76"/>
    </row>
    <row r="26" spans="2:17" x14ac:dyDescent="0.2">
      <c r="B26" s="76"/>
      <c r="C26" s="76"/>
      <c r="D26" s="76"/>
      <c r="E26" s="76"/>
      <c r="F26" s="76"/>
      <c r="G26" s="76"/>
      <c r="H26" s="76"/>
      <c r="I26" s="76"/>
      <c r="J26" s="76"/>
      <c r="K26" s="76"/>
      <c r="L26" s="76"/>
      <c r="M26" s="76"/>
      <c r="N26" s="76"/>
      <c r="O26" s="76"/>
      <c r="P26" s="76"/>
      <c r="Q26" s="76"/>
    </row>
    <row r="27" spans="2:17" x14ac:dyDescent="0.2">
      <c r="B27" s="76"/>
      <c r="C27" s="76"/>
      <c r="D27" s="76"/>
      <c r="E27" s="76"/>
      <c r="F27" s="76"/>
      <c r="G27" s="76"/>
      <c r="H27" s="76"/>
      <c r="I27" s="76"/>
      <c r="J27" s="76"/>
      <c r="K27" s="76"/>
      <c r="L27" s="76"/>
      <c r="M27" s="76"/>
      <c r="N27" s="76"/>
      <c r="O27" s="76"/>
      <c r="P27" s="76"/>
      <c r="Q27" s="76"/>
    </row>
    <row r="28" spans="2:17" x14ac:dyDescent="0.2">
      <c r="B28" s="76"/>
      <c r="C28" s="76"/>
      <c r="D28" s="76"/>
      <c r="E28" s="76"/>
      <c r="F28" s="76"/>
      <c r="G28" s="76"/>
      <c r="H28" s="76"/>
      <c r="I28" s="76"/>
      <c r="J28" s="76"/>
      <c r="K28" s="76"/>
      <c r="L28" s="76"/>
      <c r="M28" s="76"/>
      <c r="N28" s="76"/>
      <c r="O28" s="76"/>
      <c r="P28" s="76"/>
      <c r="Q28" s="76"/>
    </row>
    <row r="29" spans="2:17" x14ac:dyDescent="0.2">
      <c r="B29" s="76"/>
      <c r="C29" s="76"/>
      <c r="D29" s="76"/>
      <c r="E29" s="76"/>
      <c r="F29" s="76"/>
      <c r="G29" s="76"/>
      <c r="H29" s="76"/>
      <c r="I29" s="76"/>
      <c r="J29" s="76"/>
      <c r="K29" s="76"/>
      <c r="L29" s="76"/>
      <c r="M29" s="76"/>
      <c r="N29" s="76"/>
      <c r="O29" s="76"/>
      <c r="P29" s="76"/>
      <c r="Q29" s="76"/>
    </row>
    <row r="30" spans="2:17" x14ac:dyDescent="0.2">
      <c r="B30" s="76"/>
      <c r="C30" s="76"/>
      <c r="D30" s="76"/>
      <c r="E30" s="76"/>
      <c r="F30" s="76"/>
      <c r="G30" s="76"/>
      <c r="H30" s="76"/>
      <c r="I30" s="76"/>
      <c r="J30" s="76"/>
      <c r="K30" s="76"/>
      <c r="L30" s="76"/>
      <c r="M30" s="76"/>
      <c r="N30" s="76"/>
      <c r="O30" s="76"/>
      <c r="P30" s="76"/>
      <c r="Q30" s="76"/>
    </row>
    <row r="31" spans="2:17" x14ac:dyDescent="0.2">
      <c r="B31" s="76"/>
      <c r="C31" s="76"/>
      <c r="D31" s="76"/>
      <c r="E31" s="76"/>
      <c r="F31" s="76"/>
      <c r="G31" s="76"/>
      <c r="H31" s="76"/>
      <c r="I31" s="76"/>
      <c r="J31" s="76"/>
      <c r="K31" s="76"/>
      <c r="L31" s="76"/>
      <c r="M31" s="76"/>
      <c r="N31" s="76"/>
      <c r="O31" s="76"/>
      <c r="P31" s="76"/>
      <c r="Q31" s="76"/>
    </row>
    <row r="32" spans="2:17" x14ac:dyDescent="0.2">
      <c r="B32" s="76"/>
      <c r="C32" s="76"/>
      <c r="D32" s="76"/>
      <c r="E32" s="76"/>
      <c r="F32" s="76"/>
      <c r="G32" s="76"/>
      <c r="H32" s="76"/>
      <c r="I32" s="76"/>
      <c r="J32" s="76"/>
      <c r="K32" s="76"/>
      <c r="L32" s="76"/>
      <c r="M32" s="76"/>
      <c r="N32" s="76"/>
      <c r="O32" s="76"/>
      <c r="P32" s="76"/>
      <c r="Q32" s="76"/>
    </row>
    <row r="33" spans="2:17" x14ac:dyDescent="0.2">
      <c r="B33" s="76"/>
      <c r="C33" s="76"/>
      <c r="D33" s="76"/>
      <c r="E33" s="76"/>
      <c r="F33" s="76"/>
      <c r="G33" s="76"/>
      <c r="H33" s="76"/>
      <c r="I33" s="76"/>
      <c r="J33" s="76"/>
      <c r="K33" s="76"/>
      <c r="L33" s="76"/>
      <c r="M33" s="76"/>
      <c r="N33" s="76"/>
      <c r="O33" s="76"/>
      <c r="P33" s="76"/>
      <c r="Q33" s="76"/>
    </row>
    <row r="34" spans="2:17" x14ac:dyDescent="0.2">
      <c r="B34" s="76"/>
      <c r="C34" s="76"/>
      <c r="D34" s="76"/>
      <c r="E34" s="76"/>
      <c r="F34" s="76"/>
      <c r="G34" s="76"/>
      <c r="H34" s="76"/>
      <c r="I34" s="76"/>
      <c r="J34" s="76"/>
      <c r="K34" s="76"/>
      <c r="L34" s="76"/>
      <c r="M34" s="76"/>
      <c r="N34" s="76"/>
      <c r="O34" s="76"/>
      <c r="P34" s="76"/>
      <c r="Q34" s="76"/>
    </row>
    <row r="35" spans="2:17" x14ac:dyDescent="0.2">
      <c r="B35" s="76"/>
      <c r="C35" s="76"/>
      <c r="D35" s="76"/>
      <c r="E35" s="76"/>
      <c r="F35" s="76"/>
      <c r="G35" s="76"/>
      <c r="H35" s="76"/>
      <c r="I35" s="76"/>
      <c r="J35" s="76"/>
      <c r="K35" s="76"/>
      <c r="L35" s="76"/>
      <c r="M35" s="76"/>
      <c r="N35" s="76"/>
      <c r="O35" s="76"/>
      <c r="P35" s="76"/>
      <c r="Q35" s="76"/>
    </row>
    <row r="37" spans="2:17" ht="12.75" x14ac:dyDescent="0.2">
      <c r="B37" s="75" t="s">
        <v>36</v>
      </c>
      <c r="C37" s="75"/>
      <c r="D37" s="61">
        <f>[0]!Cash_minimum</f>
        <v>0</v>
      </c>
    </row>
    <row r="38" spans="2:17" ht="12.75" x14ac:dyDescent="0.2">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dataValidation allowBlank="1" showInputMessage="1" showErrorMessage="1" prompt="Cash balance alert minimum is auto updated in cell at right " sqref="B37:C37"/>
    <dataValidation allowBlank="1" showInputMessage="1" showErrorMessage="1" prompt="Cash balance alert minimum is auto updated in this cell" sqref="D37"/>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11029-9263-48A0-82FD-95F7C86A15B2}">
  <ds:schemaRefs>
    <ds:schemaRef ds:uri="http://schemas.microsoft.com/office/2006/documentManagement/types"/>
    <ds:schemaRef ds:uri="http://purl.org/dc/elements/1.1/"/>
    <ds:schemaRef ds:uri="71af3243-3dd4-4a8d-8c0d-dd76da1f02a5"/>
    <ds:schemaRef ds:uri="16c05727-aa75-4e4a-9b5f-8a80a116589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2021-06-08T16:02:40Z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